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1580" windowHeight="9120" firstSheet="2" activeTab="2"/>
  </bookViews>
  <sheets>
    <sheet name="30.11" sheetId="2" r:id="rId1"/>
    <sheet name="04.12" sheetId="3" r:id="rId2"/>
    <sheet name="Bao cao" sheetId="4" r:id="rId3"/>
  </sheets>
  <calcPr calcId="144525"/>
</workbook>
</file>

<file path=xl/calcChain.xml><?xml version="1.0" encoding="utf-8"?>
<calcChain xmlns="http://schemas.openxmlformats.org/spreadsheetml/2006/main">
  <c r="I11" i="4" l="1"/>
  <c r="I28" i="4" l="1"/>
  <c r="E28" i="4"/>
  <c r="E30" i="4"/>
  <c r="H39" i="4" l="1"/>
  <c r="H40" i="4"/>
  <c r="I38" i="4"/>
  <c r="G39" i="4" l="1"/>
  <c r="G40" i="4"/>
  <c r="F30" i="4"/>
  <c r="G30" i="4"/>
  <c r="H30" i="4"/>
  <c r="I18" i="4"/>
  <c r="I10" i="4" s="1"/>
  <c r="I9" i="4" s="1"/>
  <c r="D38" i="4"/>
  <c r="D28" i="4" l="1"/>
  <c r="C28" i="4"/>
  <c r="E18" i="4" l="1"/>
  <c r="D18" i="4"/>
  <c r="C18" i="4"/>
  <c r="D10" i="4" l="1"/>
  <c r="D9" i="4" s="1"/>
  <c r="E10" i="4"/>
  <c r="E9" i="4" s="1"/>
  <c r="E38" i="4"/>
  <c r="C10" i="4"/>
  <c r="C9" i="4" s="1"/>
  <c r="H38" i="4" l="1"/>
  <c r="G38" i="4"/>
  <c r="H26" i="4"/>
  <c r="G26" i="4"/>
  <c r="F26" i="4"/>
  <c r="H28" i="4"/>
  <c r="G28" i="4"/>
  <c r="F28" i="4"/>
  <c r="H27" i="4"/>
  <c r="G27" i="4"/>
  <c r="F27" i="4"/>
  <c r="H23" i="4"/>
  <c r="G23" i="4"/>
  <c r="F23" i="4"/>
  <c r="H21" i="4"/>
  <c r="G21" i="4"/>
  <c r="F21" i="4"/>
  <c r="G15" i="4"/>
  <c r="F15" i="4"/>
  <c r="H22" i="4"/>
  <c r="G22" i="4"/>
  <c r="F22" i="4"/>
  <c r="H24" i="4"/>
  <c r="G24" i="4"/>
  <c r="F24" i="4"/>
  <c r="H17" i="4"/>
  <c r="G17" i="4"/>
  <c r="F17" i="4"/>
  <c r="H14" i="4"/>
  <c r="G14" i="4"/>
  <c r="F14" i="4"/>
  <c r="H20" i="4"/>
  <c r="G20" i="4"/>
  <c r="F20" i="4"/>
  <c r="H16" i="4"/>
  <c r="G16" i="4"/>
  <c r="F16" i="4"/>
  <c r="H13" i="4"/>
  <c r="G13" i="4"/>
  <c r="F13" i="4"/>
  <c r="H12" i="4"/>
  <c r="G12" i="4"/>
  <c r="F12" i="4"/>
  <c r="F11" i="4"/>
  <c r="H11" i="4" l="1"/>
  <c r="G11" i="4"/>
  <c r="H10" i="4" l="1"/>
  <c r="H9" i="4" l="1"/>
  <c r="L13" i="3" l="1"/>
  <c r="L14" i="3"/>
  <c r="L15" i="3"/>
  <c r="L17" i="3"/>
  <c r="L18" i="3"/>
  <c r="L19" i="3"/>
  <c r="L21" i="3"/>
  <c r="L22" i="3"/>
  <c r="L23" i="3"/>
  <c r="L27" i="3"/>
  <c r="L31" i="3"/>
  <c r="K25" i="3"/>
  <c r="L25" i="3" s="1"/>
  <c r="K27" i="3"/>
  <c r="K28" i="3"/>
  <c r="L28" i="3" s="1"/>
  <c r="K29" i="3"/>
  <c r="L29" i="3" s="1"/>
  <c r="K30" i="3"/>
  <c r="L30" i="3" s="1"/>
  <c r="K31" i="3"/>
  <c r="K32" i="3"/>
  <c r="L32" i="3" s="1"/>
  <c r="K33" i="3"/>
  <c r="L33" i="3" s="1"/>
  <c r="K34" i="3"/>
  <c r="L34" i="3" s="1"/>
  <c r="K13" i="3"/>
  <c r="K14" i="3"/>
  <c r="K15" i="3"/>
  <c r="K16" i="3"/>
  <c r="L16" i="3" s="1"/>
  <c r="K17" i="3"/>
  <c r="K18" i="3"/>
  <c r="K19" i="3"/>
  <c r="K20" i="3"/>
  <c r="L20" i="3" s="1"/>
  <c r="K21" i="3"/>
  <c r="K22" i="3"/>
  <c r="K23" i="3"/>
  <c r="K24" i="3"/>
  <c r="L24" i="3" s="1"/>
  <c r="E26" i="3"/>
  <c r="E12" i="3"/>
  <c r="E11" i="3" s="1"/>
  <c r="E10" i="3" s="1"/>
  <c r="E9" i="3" s="1"/>
  <c r="F26" i="3"/>
  <c r="F12" i="3"/>
  <c r="F11" i="3" s="1"/>
  <c r="I33" i="3"/>
  <c r="H33" i="3"/>
  <c r="G33" i="3"/>
  <c r="I32" i="3"/>
  <c r="H32" i="3"/>
  <c r="G32" i="3"/>
  <c r="H31" i="3"/>
  <c r="G31" i="3"/>
  <c r="I30" i="3"/>
  <c r="H30" i="3"/>
  <c r="G30" i="3"/>
  <c r="I29" i="3"/>
  <c r="H29" i="3"/>
  <c r="G29" i="3"/>
  <c r="I28" i="3"/>
  <c r="H28" i="3"/>
  <c r="G28" i="3"/>
  <c r="I27" i="3"/>
  <c r="H27" i="3"/>
  <c r="G27" i="3"/>
  <c r="J26" i="3"/>
  <c r="D26" i="3"/>
  <c r="C26" i="3"/>
  <c r="H24" i="3"/>
  <c r="G24" i="3"/>
  <c r="I23" i="3"/>
  <c r="H23" i="3"/>
  <c r="G23" i="3"/>
  <c r="I22" i="3"/>
  <c r="H22" i="3"/>
  <c r="G22" i="3"/>
  <c r="I21" i="3"/>
  <c r="H21" i="3"/>
  <c r="G21" i="3"/>
  <c r="I20" i="3"/>
  <c r="H20" i="3"/>
  <c r="G20" i="3"/>
  <c r="I19" i="3"/>
  <c r="H19" i="3"/>
  <c r="G19" i="3"/>
  <c r="I18" i="3"/>
  <c r="H18" i="3"/>
  <c r="G18" i="3"/>
  <c r="I17" i="3"/>
  <c r="H17" i="3"/>
  <c r="G17" i="3"/>
  <c r="I16" i="3"/>
  <c r="H16" i="3"/>
  <c r="G16" i="3"/>
  <c r="I15" i="3"/>
  <c r="H15" i="3"/>
  <c r="G15" i="3"/>
  <c r="H14" i="3"/>
  <c r="G14" i="3"/>
  <c r="I13" i="3"/>
  <c r="H13" i="3"/>
  <c r="G13" i="3"/>
  <c r="J12" i="3"/>
  <c r="D12" i="3"/>
  <c r="D11" i="3" s="1"/>
  <c r="C12" i="3"/>
  <c r="J11" i="3"/>
  <c r="C11" i="3"/>
  <c r="C10" i="3" s="1"/>
  <c r="C9" i="3" s="1"/>
  <c r="F26" i="2"/>
  <c r="E26" i="2"/>
  <c r="F12" i="2"/>
  <c r="F11" i="2" s="1"/>
  <c r="F10" i="2" s="1"/>
  <c r="F9" i="2" s="1"/>
  <c r="E12" i="2"/>
  <c r="E11" i="2" s="1"/>
  <c r="E10" i="2" s="1"/>
  <c r="E9" i="2" s="1"/>
  <c r="K11" i="3" l="1"/>
  <c r="I12" i="3"/>
  <c r="L12" i="3"/>
  <c r="L11" i="3"/>
  <c r="G26" i="3"/>
  <c r="J10" i="3"/>
  <c r="J9" i="3" s="1"/>
  <c r="K26" i="3"/>
  <c r="L26" i="3" s="1"/>
  <c r="K12" i="3"/>
  <c r="G12" i="3"/>
  <c r="F10" i="3"/>
  <c r="I11" i="3"/>
  <c r="G11" i="3"/>
  <c r="H12" i="3"/>
  <c r="H11" i="3"/>
  <c r="D10" i="3"/>
  <c r="D9" i="3" s="1"/>
  <c r="I26" i="3"/>
  <c r="H26" i="3"/>
  <c r="G26" i="2"/>
  <c r="I33" i="2"/>
  <c r="H33" i="2"/>
  <c r="G33" i="2"/>
  <c r="I32" i="2"/>
  <c r="H32" i="2"/>
  <c r="G32" i="2"/>
  <c r="H31" i="2"/>
  <c r="G31" i="2"/>
  <c r="I30" i="2"/>
  <c r="H30" i="2"/>
  <c r="G30" i="2"/>
  <c r="I29" i="2"/>
  <c r="H29" i="2"/>
  <c r="G29" i="2"/>
  <c r="I28" i="2"/>
  <c r="H28" i="2"/>
  <c r="G28" i="2"/>
  <c r="I27" i="2"/>
  <c r="H27" i="2"/>
  <c r="G27" i="2"/>
  <c r="J26" i="2"/>
  <c r="D26" i="2"/>
  <c r="C26" i="2"/>
  <c r="H24" i="2"/>
  <c r="G24" i="2"/>
  <c r="I23" i="2"/>
  <c r="H23" i="2"/>
  <c r="G23" i="2"/>
  <c r="I22" i="2"/>
  <c r="H22" i="2"/>
  <c r="G22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16" i="2"/>
  <c r="H16" i="2"/>
  <c r="G16" i="2"/>
  <c r="I15" i="2"/>
  <c r="H15" i="2"/>
  <c r="G15" i="2"/>
  <c r="H14" i="2"/>
  <c r="G14" i="2"/>
  <c r="I13" i="2"/>
  <c r="H13" i="2"/>
  <c r="G13" i="2"/>
  <c r="J12" i="2"/>
  <c r="D12" i="2"/>
  <c r="D11" i="2" s="1"/>
  <c r="D10" i="2" s="1"/>
  <c r="D9" i="2" s="1"/>
  <c r="C12" i="2"/>
  <c r="C11" i="2" s="1"/>
  <c r="C10" i="2" s="1"/>
  <c r="C9" i="2" s="1"/>
  <c r="J11" i="2"/>
  <c r="J10" i="2" s="1"/>
  <c r="J9" i="2" s="1"/>
  <c r="F9" i="3" l="1"/>
  <c r="K9" i="3" s="1"/>
  <c r="L9" i="3" s="1"/>
  <c r="K10" i="3"/>
  <c r="L10" i="3" s="1"/>
  <c r="I10" i="3"/>
  <c r="G10" i="3"/>
  <c r="H10" i="3"/>
  <c r="G12" i="2"/>
  <c r="I12" i="2"/>
  <c r="I26" i="2"/>
  <c r="H12" i="2"/>
  <c r="H26" i="2"/>
  <c r="I9" i="3" l="1"/>
  <c r="G9" i="3"/>
  <c r="H9" i="3"/>
  <c r="I11" i="2"/>
  <c r="H11" i="2"/>
  <c r="G11" i="2"/>
  <c r="I10" i="2"/>
  <c r="G10" i="2"/>
  <c r="H10" i="2"/>
  <c r="G9" i="2" l="1"/>
  <c r="I9" i="2"/>
  <c r="H9" i="2"/>
  <c r="F9" i="4"/>
  <c r="G10" i="4"/>
  <c r="F10" i="4" l="1"/>
  <c r="G9" i="4"/>
</calcChain>
</file>

<file path=xl/sharedStrings.xml><?xml version="1.0" encoding="utf-8"?>
<sst xmlns="http://schemas.openxmlformats.org/spreadsheetml/2006/main" count="187" uniqueCount="89">
  <si>
    <t xml:space="preserve">Đơn vị tính: triệu đồng </t>
  </si>
  <si>
    <t>STT</t>
  </si>
  <si>
    <t>Chỉ tiêu</t>
  </si>
  <si>
    <t>So sánh tỷ lệ %</t>
  </si>
  <si>
    <t>SS ước thực hiện với cùng kỳ năm trước (%)</t>
  </si>
  <si>
    <t>Thực hiện 6 tháng năm 2016</t>
  </si>
  <si>
    <t>Dự toán</t>
  </si>
  <si>
    <t>Thực hiện với dự toán</t>
  </si>
  <si>
    <t>TW giao</t>
  </si>
  <si>
    <t>HĐND giao</t>
  </si>
  <si>
    <t>7=4/8</t>
  </si>
  <si>
    <t>Tổng thu cân đối NSNN  (I+II)</t>
  </si>
  <si>
    <t>I</t>
  </si>
  <si>
    <t>Thu nội địa (1+2+3)</t>
  </si>
  <si>
    <t>Thu thuế và phí</t>
  </si>
  <si>
    <t>a</t>
  </si>
  <si>
    <t xml:space="preserve">Thu từ doanh nghiệp nhà nước </t>
  </si>
  <si>
    <t xml:space="preserve">    - XNQD TW</t>
  </si>
  <si>
    <t xml:space="preserve">    - XNQD ĐP</t>
  </si>
  <si>
    <t xml:space="preserve">    - DN có vốn đầu tư nước ngoài</t>
  </si>
  <si>
    <t>b</t>
  </si>
  <si>
    <t>Thu từ khu vực NQD</t>
  </si>
  <si>
    <t>c</t>
  </si>
  <si>
    <t>d</t>
  </si>
  <si>
    <t>Lệ phí trước bạ</t>
  </si>
  <si>
    <t xml:space="preserve">Thuế sử dụng đất phi nông nghiệp </t>
  </si>
  <si>
    <t>e</t>
  </si>
  <si>
    <t>Thuế thu nhập cá nhân</t>
  </si>
  <si>
    <t>g</t>
  </si>
  <si>
    <t xml:space="preserve">Thu phí, lệ phí </t>
  </si>
  <si>
    <t>h</t>
  </si>
  <si>
    <t>i</t>
  </si>
  <si>
    <t>Thu tiền cấp quyền khai thác khoáng sản</t>
  </si>
  <si>
    <t>k</t>
  </si>
  <si>
    <t>l</t>
  </si>
  <si>
    <t>Thuế bảo vệ môi trường</t>
  </si>
  <si>
    <t>Thu phạt do ngành thuế phạt</t>
  </si>
  <si>
    <t>Thu cổ tức</t>
  </si>
  <si>
    <t xml:space="preserve">Thu biện pháp tài chính </t>
  </si>
  <si>
    <t>Thu cấp quyền SD đất</t>
  </si>
  <si>
    <t>Thu tiền bán nhà</t>
  </si>
  <si>
    <t>Thu tại xã</t>
  </si>
  <si>
    <t xml:space="preserve">Thu khác ngân sách </t>
  </si>
  <si>
    <t>Thu từ hoạt động xổ số kiến thiết</t>
  </si>
  <si>
    <t>II</t>
  </si>
  <si>
    <t>Các khoản do Hải quan thu</t>
  </si>
  <si>
    <t>Tiền cho thuê mặt đất, mặt nước</t>
  </si>
  <si>
    <t>Trong đó: thu tiền phạt VPHC ATGT</t>
  </si>
  <si>
    <t>f</t>
  </si>
  <si>
    <t>BÁO CÁO THỰC HIỆN THU NSNN NĂM 2018</t>
  </si>
  <si>
    <t>Năm 2018</t>
  </si>
  <si>
    <t>Số thực hiện của thời kỳ báo cáo</t>
  </si>
  <si>
    <t>Số lũy kế đến thời điểm báo cáo</t>
  </si>
  <si>
    <t>6=5/2</t>
  </si>
  <si>
    <t>7=5/3</t>
  </si>
  <si>
    <t>Số thực hiện từ ngày 01/11/2018 đến  hết ngày 30/11/2018</t>
  </si>
  <si>
    <t>Số thực hiện từ ngày 01/12/2018 đến  hết ngày 03/12/2018</t>
  </si>
  <si>
    <t>A</t>
  </si>
  <si>
    <t>B</t>
  </si>
  <si>
    <t>Thu nội địa</t>
  </si>
  <si>
    <t>IV</t>
  </si>
  <si>
    <t>Từ các khoản thu phân chia</t>
  </si>
  <si>
    <t>Các khoản thu NSĐP được hưởng 100%</t>
  </si>
  <si>
    <t>UBND TỈNH ĐẮK LẮK</t>
  </si>
  <si>
    <t>Biểu số 60/CK-NSNN</t>
  </si>
  <si>
    <t>Năm 2019</t>
  </si>
  <si>
    <t xml:space="preserve">Thuế sử dụng đất nông nghiệp </t>
  </si>
  <si>
    <t>Thu từ khu vực doanh nghiệp có vốn đầu tư nước ngoài</t>
  </si>
  <si>
    <t>Các khoản thu về đất</t>
  </si>
  <si>
    <t>Thu tiền sử dụng đất</t>
  </si>
  <si>
    <t>Tiền cho thuê và và tiền bán nhà ở thuộc sở hữu nhà nước</t>
  </si>
  <si>
    <t>Thu từ quỹ đất công ích, hoa lợi công sản khác</t>
  </si>
  <si>
    <t>Thu từ dầu thô</t>
  </si>
  <si>
    <t>III</t>
  </si>
  <si>
    <t>Thu từ hoạt động xuất nhập khẩu</t>
  </si>
  <si>
    <t>Thuế giá trị gia tăng thu từ hàng hóa nhập khẩu</t>
  </si>
  <si>
    <t>Thuế xuất khẩu</t>
  </si>
  <si>
    <t>Thuế nhập khẩu</t>
  </si>
  <si>
    <t>Thuế tiêu thụ đặc biệt thu từ hàng hóa nhập khẩu</t>
  </si>
  <si>
    <t>Thuế bảo vệ môi trường thu từ hàng hóa nhập khẩu</t>
  </si>
  <si>
    <t>thu khác</t>
  </si>
  <si>
    <t>Thu viện trợ</t>
  </si>
  <si>
    <t>THU NSĐP ĐƯỢC HƯỞNG THEO PHÂN CẤP</t>
  </si>
  <si>
    <t>-</t>
  </si>
  <si>
    <t>Thu hồi vốn, cổ tức, lợi nhuận được chia của nhà nước và lợi nhuận sau thuế còn lại sau khi trích lập các quỹ của doanh nghiệp nhà nước</t>
  </si>
  <si>
    <t>TỔNG THU NSNN TRÊN ĐỊA BÀN</t>
  </si>
  <si>
    <t>ƯỚC THỰC HIỆN THU NSNN QUÝ II NĂM 2019</t>
  </si>
  <si>
    <t>Ước thực hiện quý 2 năm 2019</t>
  </si>
  <si>
    <t>Thực hiện 6 tháng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</si>
</sst>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_);[Red]\(#,##0.0\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UVnTime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98">
    <xf numFmtId="0" fontId="0" fillId="0" borderId="0" xfId="0"/>
    <xf numFmtId="164" fontId="0" fillId="0" borderId="0" xfId="1" applyNumberFormat="1" applyFont="1"/>
    <xf numFmtId="0" fontId="4" fillId="0" borderId="0" xfId="2" applyFont="1" applyAlignment="1">
      <alignment horizontal="center" vertical="center"/>
    </xf>
    <xf numFmtId="38" fontId="6" fillId="0" borderId="0" xfId="2" applyNumberFormat="1" applyFont="1" applyAlignment="1">
      <alignment horizontal="center" vertical="center"/>
    </xf>
    <xf numFmtId="38" fontId="6" fillId="0" borderId="0" xfId="2" applyNumberFormat="1" applyFont="1" applyAlignment="1">
      <alignment vertical="center"/>
    </xf>
    <xf numFmtId="38" fontId="7" fillId="0" borderId="0" xfId="2" applyNumberFormat="1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38" fontId="7" fillId="0" borderId="1" xfId="2" applyNumberFormat="1" applyFont="1" applyBorder="1" applyAlignment="1">
      <alignment horizontal="right" vertical="center"/>
    </xf>
    <xf numFmtId="0" fontId="8" fillId="0" borderId="0" xfId="0" applyFont="1"/>
    <xf numFmtId="164" fontId="8" fillId="0" borderId="0" xfId="1" applyNumberFormat="1" applyFont="1"/>
    <xf numFmtId="49" fontId="5" fillId="0" borderId="11" xfId="2" applyNumberFormat="1" applyFont="1" applyBorder="1" applyAlignment="1">
      <alignment horizontal="center" vertical="center"/>
    </xf>
    <xf numFmtId="38" fontId="5" fillId="0" borderId="3" xfId="2" applyNumberFormat="1" applyFont="1" applyBorder="1" applyAlignment="1">
      <alignment horizontal="center" vertical="center" wrapText="1"/>
    </xf>
    <xf numFmtId="38" fontId="5" fillId="0" borderId="11" xfId="2" applyNumberFormat="1" applyFont="1" applyBorder="1" applyAlignment="1">
      <alignment horizontal="center" vertical="center" wrapText="1"/>
    </xf>
    <xf numFmtId="38" fontId="5" fillId="0" borderId="3" xfId="2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38" fontId="5" fillId="0" borderId="10" xfId="2" applyNumberFormat="1" applyFont="1" applyBorder="1" applyAlignment="1">
      <alignment horizontal="center" vertical="center"/>
    </xf>
    <xf numFmtId="38" fontId="5" fillId="0" borderId="10" xfId="2" applyNumberFormat="1" applyFont="1" applyBorder="1" applyAlignment="1">
      <alignment horizontal="right" vertical="center"/>
    </xf>
    <xf numFmtId="165" fontId="5" fillId="0" borderId="10" xfId="2" applyNumberFormat="1" applyFont="1" applyBorder="1" applyAlignment="1">
      <alignment horizontal="right" vertical="center"/>
    </xf>
    <xf numFmtId="43" fontId="8" fillId="0" borderId="10" xfId="0" applyNumberFormat="1" applyFont="1" applyBorder="1"/>
    <xf numFmtId="164" fontId="9" fillId="0" borderId="10" xfId="0" applyNumberFormat="1" applyFont="1" applyBorder="1"/>
    <xf numFmtId="164" fontId="8" fillId="0" borderId="0" xfId="0" applyNumberFormat="1" applyFont="1"/>
    <xf numFmtId="38" fontId="5" fillId="0" borderId="10" xfId="2" applyNumberFormat="1" applyFont="1" applyBorder="1" applyAlignment="1">
      <alignment vertical="center"/>
    </xf>
    <xf numFmtId="38" fontId="10" fillId="0" borderId="10" xfId="2" applyNumberFormat="1" applyFont="1" applyBorder="1" applyAlignment="1">
      <alignment horizontal="center" vertical="center"/>
    </xf>
    <xf numFmtId="38" fontId="10" fillId="0" borderId="10" xfId="2" applyNumberFormat="1" applyFont="1" applyBorder="1" applyAlignment="1">
      <alignment vertical="center"/>
    </xf>
    <xf numFmtId="38" fontId="10" fillId="0" borderId="10" xfId="2" applyNumberFormat="1" applyFont="1" applyBorder="1" applyAlignment="1">
      <alignment horizontal="right" vertical="center"/>
    </xf>
    <xf numFmtId="38" fontId="6" fillId="0" borderId="10" xfId="2" applyNumberFormat="1" applyFont="1" applyBorder="1" applyAlignment="1">
      <alignment horizontal="center" vertical="center"/>
    </xf>
    <xf numFmtId="38" fontId="6" fillId="0" borderId="10" xfId="2" applyNumberFormat="1" applyFont="1" applyBorder="1" applyAlignment="1">
      <alignment vertical="center"/>
    </xf>
    <xf numFmtId="165" fontId="6" fillId="0" borderId="10" xfId="2" applyNumberFormat="1" applyFont="1" applyBorder="1" applyAlignment="1">
      <alignment horizontal="right" vertical="center"/>
    </xf>
    <xf numFmtId="164" fontId="8" fillId="0" borderId="10" xfId="0" applyNumberFormat="1" applyFont="1" applyBorder="1"/>
    <xf numFmtId="165" fontId="6" fillId="0" borderId="14" xfId="2" applyNumberFormat="1" applyFont="1" applyFill="1" applyBorder="1" applyAlignment="1">
      <alignment vertical="center"/>
    </xf>
    <xf numFmtId="165" fontId="6" fillId="0" borderId="13" xfId="2" applyNumberFormat="1" applyFont="1" applyFill="1" applyBorder="1" applyAlignment="1">
      <alignment vertical="center"/>
    </xf>
    <xf numFmtId="165" fontId="6" fillId="0" borderId="10" xfId="2" applyNumberFormat="1" applyFont="1" applyFill="1" applyBorder="1" applyAlignment="1">
      <alignment horizontal="right" vertical="center"/>
    </xf>
    <xf numFmtId="38" fontId="6" fillId="0" borderId="10" xfId="2" applyNumberFormat="1" applyFont="1" applyFill="1" applyBorder="1" applyAlignment="1">
      <alignment horizontal="center" vertical="center"/>
    </xf>
    <xf numFmtId="38" fontId="6" fillId="0" borderId="10" xfId="2" applyNumberFormat="1" applyFont="1" applyFill="1" applyBorder="1" applyAlignment="1">
      <alignment vertical="center"/>
    </xf>
    <xf numFmtId="165" fontId="5" fillId="0" borderId="10" xfId="2" applyNumberFormat="1" applyFont="1" applyFill="1" applyBorder="1" applyAlignment="1">
      <alignment horizontal="right" vertical="center"/>
    </xf>
    <xf numFmtId="38" fontId="8" fillId="0" borderId="0" xfId="0" applyNumberFormat="1" applyFont="1"/>
    <xf numFmtId="38" fontId="7" fillId="0" borderId="10" xfId="2" applyNumberFormat="1" applyFont="1" applyBorder="1" applyAlignment="1">
      <alignment vertical="center"/>
    </xf>
    <xf numFmtId="165" fontId="7" fillId="0" borderId="10" xfId="2" applyNumberFormat="1" applyFont="1" applyBorder="1" applyAlignment="1">
      <alignment horizontal="right" vertical="center"/>
    </xf>
    <xf numFmtId="165" fontId="10" fillId="0" borderId="10" xfId="2" applyNumberFormat="1" applyFont="1" applyBorder="1" applyAlignment="1">
      <alignment horizontal="right" vertical="center"/>
    </xf>
    <xf numFmtId="38" fontId="6" fillId="0" borderId="12" xfId="2" applyNumberFormat="1" applyFont="1" applyBorder="1" applyAlignment="1">
      <alignment horizontal="center" vertical="center"/>
    </xf>
    <xf numFmtId="38" fontId="6" fillId="0" borderId="12" xfId="2" applyNumberFormat="1" applyFont="1" applyBorder="1" applyAlignment="1">
      <alignment vertical="center"/>
    </xf>
    <xf numFmtId="38" fontId="6" fillId="0" borderId="11" xfId="2" applyNumberFormat="1" applyFont="1" applyBorder="1" applyAlignment="1">
      <alignment vertical="center"/>
    </xf>
    <xf numFmtId="40" fontId="6" fillId="0" borderId="12" xfId="2" applyNumberFormat="1" applyFont="1" applyBorder="1" applyAlignment="1">
      <alignment horizontal="right" vertical="center"/>
    </xf>
    <xf numFmtId="0" fontId="8" fillId="0" borderId="12" xfId="0" applyFont="1" applyBorder="1"/>
    <xf numFmtId="164" fontId="8" fillId="0" borderId="12" xfId="0" applyNumberFormat="1" applyFont="1" applyBorder="1"/>
    <xf numFmtId="164" fontId="12" fillId="0" borderId="10" xfId="1" applyNumberFormat="1" applyFont="1" applyBorder="1" applyAlignment="1">
      <alignment horizontal="right"/>
    </xf>
    <xf numFmtId="164" fontId="13" fillId="0" borderId="10" xfId="1" applyNumberFormat="1" applyFont="1" applyBorder="1" applyAlignment="1">
      <alignment horizontal="right"/>
    </xf>
    <xf numFmtId="164" fontId="14" fillId="0" borderId="10" xfId="1" applyNumberFormat="1" applyFont="1" applyBorder="1"/>
    <xf numFmtId="164" fontId="14" fillId="0" borderId="10" xfId="1" applyNumberFormat="1" applyFont="1" applyBorder="1" applyAlignment="1">
      <alignment horizontal="right" vertical="center"/>
    </xf>
    <xf numFmtId="164" fontId="15" fillId="0" borderId="10" xfId="1" applyNumberFormat="1" applyFont="1" applyBorder="1" applyAlignment="1">
      <alignment horizontal="right" vertical="center"/>
    </xf>
    <xf numFmtId="164" fontId="14" fillId="0" borderId="10" xfId="1" applyNumberFormat="1" applyFont="1" applyFill="1" applyBorder="1" applyAlignment="1">
      <alignment horizontal="right" vertical="center"/>
    </xf>
    <xf numFmtId="164" fontId="13" fillId="0" borderId="10" xfId="1" applyNumberFormat="1" applyFont="1" applyBorder="1" applyAlignment="1"/>
    <xf numFmtId="164" fontId="12" fillId="0" borderId="10" xfId="1" applyNumberFormat="1" applyFont="1" applyFill="1" applyBorder="1" applyAlignment="1">
      <alignment horizontal="right" vertical="center"/>
    </xf>
    <xf numFmtId="164" fontId="12" fillId="0" borderId="10" xfId="1" applyNumberFormat="1" applyFont="1" applyBorder="1" applyAlignment="1">
      <alignment horizontal="right" vertical="center"/>
    </xf>
    <xf numFmtId="38" fontId="16" fillId="0" borderId="11" xfId="2" applyNumberFormat="1" applyFont="1" applyBorder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43" fontId="9" fillId="0" borderId="10" xfId="0" applyNumberFormat="1" applyFont="1" applyBorder="1"/>
    <xf numFmtId="0" fontId="5" fillId="0" borderId="8" xfId="2" applyFont="1" applyBorder="1" applyAlignment="1">
      <alignment horizontal="center" vertical="center"/>
    </xf>
    <xf numFmtId="38" fontId="5" fillId="0" borderId="3" xfId="2" applyNumberFormat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18" fillId="0" borderId="0" xfId="0" applyFont="1"/>
    <xf numFmtId="0" fontId="19" fillId="0" borderId="0" xfId="0" applyFont="1"/>
    <xf numFmtId="0" fontId="19" fillId="0" borderId="12" xfId="0" applyFont="1" applyBorder="1"/>
    <xf numFmtId="164" fontId="19" fillId="0" borderId="12" xfId="0" applyNumberFormat="1" applyFont="1" applyBorder="1"/>
    <xf numFmtId="38" fontId="6" fillId="0" borderId="10" xfId="2" applyNumberFormat="1" applyFont="1" applyBorder="1" applyAlignment="1">
      <alignment vertical="center" wrapText="1"/>
    </xf>
    <xf numFmtId="38" fontId="6" fillId="0" borderId="10" xfId="2" applyNumberFormat="1" applyFont="1" applyFill="1" applyBorder="1" applyAlignment="1">
      <alignment vertical="center" wrapText="1"/>
    </xf>
    <xf numFmtId="164" fontId="9" fillId="0" borderId="0" xfId="0" applyNumberFormat="1" applyFont="1"/>
    <xf numFmtId="0" fontId="9" fillId="0" borderId="0" xfId="0" applyFont="1"/>
    <xf numFmtId="164" fontId="9" fillId="0" borderId="0" xfId="1" applyNumberFormat="1" applyFont="1"/>
    <xf numFmtId="0" fontId="21" fillId="0" borderId="0" xfId="0" applyFont="1" applyAlignment="1"/>
    <xf numFmtId="43" fontId="8" fillId="0" borderId="14" xfId="0" applyNumberFormat="1" applyFont="1" applyBorder="1" applyAlignment="1">
      <alignment horizontal="center" vertical="center"/>
    </xf>
    <xf numFmtId="43" fontId="8" fillId="0" borderId="13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3" fontId="5" fillId="0" borderId="6" xfId="3" applyNumberFormat="1" applyFont="1" applyBorder="1" applyAlignment="1">
      <alignment horizontal="center" vertical="center" wrapText="1"/>
    </xf>
    <xf numFmtId="3" fontId="5" fillId="0" borderId="10" xfId="3" applyNumberFormat="1" applyFont="1" applyBorder="1" applyAlignment="1">
      <alignment horizontal="center" vertical="center" wrapText="1"/>
    </xf>
    <xf numFmtId="3" fontId="5" fillId="0" borderId="12" xfId="3" applyNumberFormat="1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38" fontId="5" fillId="0" borderId="2" xfId="2" applyNumberFormat="1" applyFont="1" applyBorder="1" applyAlignment="1">
      <alignment horizontal="center" vertical="center" wrapText="1"/>
    </xf>
    <xf numFmtId="38" fontId="5" fillId="0" borderId="7" xfId="2" applyNumberFormat="1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38" fontId="5" fillId="0" borderId="4" xfId="2" applyNumberFormat="1" applyFont="1" applyBorder="1" applyAlignment="1">
      <alignment horizontal="center" vertical="center"/>
    </xf>
    <xf numFmtId="38" fontId="5" fillId="0" borderId="5" xfId="2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38" fontId="7" fillId="0" borderId="1" xfId="2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Sheet1" xfId="3"/>
    <cellStyle name="Normal_Thu chi thang 2-201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H14" sqref="H14"/>
    </sheetView>
  </sheetViews>
  <sheetFormatPr defaultRowHeight="15"/>
  <cols>
    <col min="1" max="1" width="6.7109375" customWidth="1"/>
    <col min="2" max="2" width="37" bestFit="1" customWidth="1"/>
    <col min="3" max="3" width="11.7109375" bestFit="1" customWidth="1"/>
    <col min="4" max="4" width="12.42578125" bestFit="1" customWidth="1"/>
    <col min="5" max="5" width="14.42578125" customWidth="1"/>
    <col min="6" max="6" width="14.7109375" customWidth="1"/>
    <col min="7" max="7" width="10.85546875" customWidth="1"/>
    <col min="8" max="8" width="12.85546875" customWidth="1"/>
    <col min="9" max="9" width="10.7109375" hidden="1" customWidth="1"/>
    <col min="10" max="10" width="10.28515625" hidden="1" customWidth="1"/>
    <col min="11" max="11" width="10.85546875" customWidth="1"/>
    <col min="14" max="14" width="15.28515625" style="1" bestFit="1" customWidth="1"/>
  </cols>
  <sheetData>
    <row r="1" spans="1:14" ht="18.75">
      <c r="A1" s="86" t="s">
        <v>49</v>
      </c>
      <c r="B1" s="86"/>
      <c r="C1" s="86"/>
      <c r="D1" s="86"/>
      <c r="E1" s="86"/>
      <c r="F1" s="86"/>
      <c r="G1" s="86"/>
      <c r="H1" s="86"/>
    </row>
    <row r="2" spans="1:14" ht="15.75">
      <c r="A2" s="87" t="s">
        <v>55</v>
      </c>
      <c r="B2" s="87"/>
      <c r="C2" s="87"/>
      <c r="D2" s="87"/>
      <c r="E2" s="87"/>
      <c r="F2" s="87"/>
      <c r="G2" s="87"/>
      <c r="H2" s="87"/>
    </row>
    <row r="3" spans="1:14" ht="15.75">
      <c r="A3" s="2"/>
      <c r="B3" s="2"/>
      <c r="C3" s="2"/>
      <c r="D3" s="2"/>
      <c r="E3" s="2"/>
      <c r="F3" s="88"/>
      <c r="G3" s="88"/>
      <c r="H3" s="88"/>
    </row>
    <row r="4" spans="1:14" s="8" customFormat="1" ht="15.75">
      <c r="A4" s="3"/>
      <c r="B4" s="4"/>
      <c r="C4" s="4"/>
      <c r="D4" s="5"/>
      <c r="E4" s="5"/>
      <c r="F4" s="5"/>
      <c r="G4" s="6"/>
      <c r="H4" s="7" t="s">
        <v>0</v>
      </c>
      <c r="N4" s="9"/>
    </row>
    <row r="5" spans="1:14" s="8" customFormat="1" ht="27.75" customHeight="1">
      <c r="A5" s="89" t="s">
        <v>1</v>
      </c>
      <c r="B5" s="89" t="s">
        <v>2</v>
      </c>
      <c r="C5" s="92" t="s">
        <v>50</v>
      </c>
      <c r="D5" s="92"/>
      <c r="E5" s="92"/>
      <c r="F5" s="92"/>
      <c r="G5" s="93" t="s">
        <v>3</v>
      </c>
      <c r="H5" s="94"/>
      <c r="I5" s="76" t="s">
        <v>4</v>
      </c>
      <c r="J5" s="76" t="s">
        <v>5</v>
      </c>
      <c r="N5" s="9"/>
    </row>
    <row r="6" spans="1:14" s="8" customFormat="1" ht="27.75" customHeight="1">
      <c r="A6" s="90"/>
      <c r="B6" s="90"/>
      <c r="C6" s="79" t="s">
        <v>6</v>
      </c>
      <c r="D6" s="80"/>
      <c r="E6" s="81" t="s">
        <v>51</v>
      </c>
      <c r="F6" s="83" t="s">
        <v>52</v>
      </c>
      <c r="G6" s="84" t="s">
        <v>7</v>
      </c>
      <c r="H6" s="85"/>
      <c r="I6" s="77"/>
      <c r="J6" s="77"/>
      <c r="N6" s="9"/>
    </row>
    <row r="7" spans="1:14" s="8" customFormat="1" ht="27.75" customHeight="1">
      <c r="A7" s="91"/>
      <c r="B7" s="91"/>
      <c r="C7" s="55" t="s">
        <v>8</v>
      </c>
      <c r="D7" s="10" t="s">
        <v>9</v>
      </c>
      <c r="E7" s="82"/>
      <c r="F7" s="82"/>
      <c r="G7" s="55" t="s">
        <v>8</v>
      </c>
      <c r="H7" s="10" t="s">
        <v>9</v>
      </c>
      <c r="I7" s="78"/>
      <c r="J7" s="78"/>
      <c r="N7" s="9"/>
    </row>
    <row r="8" spans="1:14" s="8" customFormat="1" ht="15.75">
      <c r="A8" s="11"/>
      <c r="B8" s="11">
        <v>1</v>
      </c>
      <c r="C8" s="12">
        <v>2</v>
      </c>
      <c r="D8" s="12">
        <v>3</v>
      </c>
      <c r="E8" s="12">
        <v>4</v>
      </c>
      <c r="F8" s="12">
        <v>5</v>
      </c>
      <c r="G8" s="13" t="s">
        <v>53</v>
      </c>
      <c r="H8" s="13" t="s">
        <v>54</v>
      </c>
      <c r="I8" s="14" t="s">
        <v>10</v>
      </c>
      <c r="J8" s="14">
        <v>8</v>
      </c>
      <c r="N8" s="9"/>
    </row>
    <row r="9" spans="1:14" s="8" customFormat="1" ht="15.75">
      <c r="A9" s="15"/>
      <c r="B9" s="15" t="s">
        <v>11</v>
      </c>
      <c r="C9" s="16">
        <f>C10+C33</f>
        <v>4680000</v>
      </c>
      <c r="D9" s="16">
        <f>D10+D33</f>
        <v>5000000</v>
      </c>
      <c r="E9" s="45">
        <f>E10+E33</f>
        <v>485587</v>
      </c>
      <c r="F9" s="45">
        <f>F10+F33</f>
        <v>5297486</v>
      </c>
      <c r="G9" s="17">
        <f t="shared" ref="G9:G14" si="0">F9/C9*100</f>
        <v>113.1941452991453</v>
      </c>
      <c r="H9" s="17">
        <f t="shared" ref="H9:H21" si="1">F9/D9*100</f>
        <v>105.94972</v>
      </c>
      <c r="I9" s="18" t="e">
        <f>F9/J9*100</f>
        <v>#REF!</v>
      </c>
      <c r="J9" s="19" t="e">
        <f>J10+J33</f>
        <v>#REF!</v>
      </c>
      <c r="K9" s="20"/>
      <c r="N9" s="9"/>
    </row>
    <row r="10" spans="1:14" s="8" customFormat="1" ht="15.75">
      <c r="A10" s="15" t="s">
        <v>12</v>
      </c>
      <c r="B10" s="21" t="s">
        <v>13</v>
      </c>
      <c r="C10" s="16">
        <f>C11+C26+C32</f>
        <v>4630000</v>
      </c>
      <c r="D10" s="16">
        <f>D11+D26+D32</f>
        <v>4950000</v>
      </c>
      <c r="E10" s="45">
        <f>E11+E26+E32</f>
        <v>447720</v>
      </c>
      <c r="F10" s="45">
        <f>F11+F26+F32</f>
        <v>5133231</v>
      </c>
      <c r="G10" s="17">
        <f t="shared" si="0"/>
        <v>110.86892008639309</v>
      </c>
      <c r="H10" s="17">
        <f t="shared" si="1"/>
        <v>103.70163636363637</v>
      </c>
      <c r="I10" s="18" t="e">
        <f t="shared" ref="I10:I33" si="2">F10/J10*100</f>
        <v>#REF!</v>
      </c>
      <c r="J10" s="19" t="e">
        <f>J11+J26</f>
        <v>#REF!</v>
      </c>
      <c r="K10" s="20"/>
      <c r="N10" s="9"/>
    </row>
    <row r="11" spans="1:14" s="8" customFormat="1" ht="15.75">
      <c r="A11" s="22">
        <v>1</v>
      </c>
      <c r="B11" s="23" t="s">
        <v>14</v>
      </c>
      <c r="C11" s="24">
        <f>C12+SUM(C16:C25)</f>
        <v>3824000</v>
      </c>
      <c r="D11" s="24">
        <f>D12+SUM(D16:D25)</f>
        <v>3970000</v>
      </c>
      <c r="E11" s="46">
        <f>E12+E16+E17+E18+E19+E20+E21+E22+E23+E24+E25</f>
        <v>337029</v>
      </c>
      <c r="F11" s="46">
        <f>F12+F16+F17+F18+F19+F20+F21+F22+F23+F24+F25</f>
        <v>4066849</v>
      </c>
      <c r="G11" s="17">
        <f t="shared" si="0"/>
        <v>106.35065376569037</v>
      </c>
      <c r="H11" s="17">
        <f t="shared" si="1"/>
        <v>102.43952141057935</v>
      </c>
      <c r="I11" s="18" t="e">
        <f t="shared" si="2"/>
        <v>#REF!</v>
      </c>
      <c r="J11" s="19" t="e">
        <f>J12+J16+J17+#REF!+J18+J19+J20+#REF!+J21+J22+J23+J24+J25</f>
        <v>#REF!</v>
      </c>
      <c r="K11" s="20"/>
      <c r="N11" s="9"/>
    </row>
    <row r="12" spans="1:14" s="8" customFormat="1" ht="15.75">
      <c r="A12" s="25" t="s">
        <v>15</v>
      </c>
      <c r="B12" s="26" t="s">
        <v>16</v>
      </c>
      <c r="C12" s="26">
        <f>C13+C14+C15</f>
        <v>1240000</v>
      </c>
      <c r="D12" s="26">
        <f>SUM(D13:D15)</f>
        <v>1286526</v>
      </c>
      <c r="E12" s="47">
        <f>E13+E14+E15</f>
        <v>138581</v>
      </c>
      <c r="F12" s="47">
        <f>F13+F14+F15</f>
        <v>1454255</v>
      </c>
      <c r="G12" s="27">
        <f t="shared" si="0"/>
        <v>117.27862903225808</v>
      </c>
      <c r="H12" s="27">
        <f t="shared" si="1"/>
        <v>113.0373579702237</v>
      </c>
      <c r="I12" s="18">
        <f t="shared" si="2"/>
        <v>302.51916416171747</v>
      </c>
      <c r="J12" s="28">
        <f>J13+J15</f>
        <v>480715</v>
      </c>
      <c r="K12" s="20"/>
      <c r="N12" s="9"/>
    </row>
    <row r="13" spans="1:14" s="8" customFormat="1" ht="15.75">
      <c r="A13" s="25"/>
      <c r="B13" s="26" t="s">
        <v>17</v>
      </c>
      <c r="C13" s="26">
        <v>560000</v>
      </c>
      <c r="D13" s="26">
        <v>580218</v>
      </c>
      <c r="E13" s="48">
        <v>56059</v>
      </c>
      <c r="F13" s="48">
        <v>538242</v>
      </c>
      <c r="G13" s="29">
        <f t="shared" si="0"/>
        <v>96.114642857142869</v>
      </c>
      <c r="H13" s="29">
        <f t="shared" si="1"/>
        <v>92.76547780317054</v>
      </c>
      <c r="I13" s="71">
        <f t="shared" si="2"/>
        <v>114.98784411411577</v>
      </c>
      <c r="J13" s="73">
        <v>468086</v>
      </c>
      <c r="K13" s="20"/>
      <c r="N13" s="9"/>
    </row>
    <row r="14" spans="1:14" s="8" customFormat="1" ht="15.75">
      <c r="A14" s="25"/>
      <c r="B14" s="26" t="s">
        <v>18</v>
      </c>
      <c r="C14" s="26">
        <v>655000</v>
      </c>
      <c r="D14" s="26">
        <v>677428</v>
      </c>
      <c r="E14" s="48">
        <v>80773</v>
      </c>
      <c r="F14" s="48">
        <v>866391</v>
      </c>
      <c r="G14" s="30">
        <f t="shared" si="0"/>
        <v>132.27343511450383</v>
      </c>
      <c r="H14" s="30">
        <f t="shared" si="1"/>
        <v>127.89418211234256</v>
      </c>
      <c r="I14" s="72"/>
      <c r="J14" s="74"/>
      <c r="K14" s="20"/>
      <c r="N14" s="9"/>
    </row>
    <row r="15" spans="1:14" s="8" customFormat="1" ht="15.75">
      <c r="A15" s="25"/>
      <c r="B15" s="26" t="s">
        <v>19</v>
      </c>
      <c r="C15" s="26">
        <v>25000</v>
      </c>
      <c r="D15" s="26">
        <v>28880</v>
      </c>
      <c r="E15" s="49">
        <v>1749</v>
      </c>
      <c r="F15" s="49">
        <v>49622</v>
      </c>
      <c r="G15" s="31">
        <f t="shared" ref="G15:G21" si="3">$F15/C15*100</f>
        <v>198.488</v>
      </c>
      <c r="H15" s="31">
        <f t="shared" si="1"/>
        <v>171.8213296398892</v>
      </c>
      <c r="I15" s="18">
        <f t="shared" si="2"/>
        <v>392.92105471533773</v>
      </c>
      <c r="J15" s="28">
        <v>12629</v>
      </c>
      <c r="K15" s="20"/>
      <c r="N15" s="9"/>
    </row>
    <row r="16" spans="1:14" s="8" customFormat="1" ht="15.75">
      <c r="A16" s="25" t="s">
        <v>20</v>
      </c>
      <c r="B16" s="26" t="s">
        <v>21</v>
      </c>
      <c r="C16" s="26">
        <v>1216000</v>
      </c>
      <c r="D16" s="26">
        <v>1216000</v>
      </c>
      <c r="E16" s="48">
        <v>80431</v>
      </c>
      <c r="F16" s="48">
        <v>1116682</v>
      </c>
      <c r="G16" s="31">
        <f t="shared" si="3"/>
        <v>91.832401315789468</v>
      </c>
      <c r="H16" s="31">
        <f t="shared" si="1"/>
        <v>91.832401315789468</v>
      </c>
      <c r="I16" s="18">
        <f t="shared" si="2"/>
        <v>230.0179617530012</v>
      </c>
      <c r="J16" s="28">
        <v>485476</v>
      </c>
      <c r="K16" s="20"/>
      <c r="N16" s="9"/>
    </row>
    <row r="17" spans="1:15" s="8" customFormat="1" ht="15.75">
      <c r="A17" s="25" t="s">
        <v>22</v>
      </c>
      <c r="B17" s="26" t="s">
        <v>24</v>
      </c>
      <c r="C17" s="26">
        <v>353000</v>
      </c>
      <c r="D17" s="26">
        <v>353000</v>
      </c>
      <c r="E17" s="48">
        <v>34438</v>
      </c>
      <c r="F17" s="48">
        <v>318445</v>
      </c>
      <c r="G17" s="31">
        <f t="shared" si="3"/>
        <v>90.211048158640224</v>
      </c>
      <c r="H17" s="31">
        <f t="shared" si="1"/>
        <v>90.211048158640224</v>
      </c>
      <c r="I17" s="18">
        <f t="shared" si="2"/>
        <v>63944.779116465863</v>
      </c>
      <c r="J17" s="28">
        <v>498</v>
      </c>
      <c r="K17" s="20"/>
      <c r="N17" s="9"/>
    </row>
    <row r="18" spans="1:15" s="8" customFormat="1" ht="15.75">
      <c r="A18" s="25" t="s">
        <v>23</v>
      </c>
      <c r="B18" s="26" t="s">
        <v>25</v>
      </c>
      <c r="C18" s="26">
        <v>9000</v>
      </c>
      <c r="D18" s="26">
        <v>10847</v>
      </c>
      <c r="E18" s="50">
        <v>641</v>
      </c>
      <c r="F18" s="50">
        <v>13471</v>
      </c>
      <c r="G18" s="31">
        <f t="shared" si="3"/>
        <v>149.67777777777778</v>
      </c>
      <c r="H18" s="31">
        <f t="shared" si="1"/>
        <v>124.19102055867981</v>
      </c>
      <c r="I18" s="18">
        <f t="shared" si="2"/>
        <v>169.80965586789361</v>
      </c>
      <c r="J18" s="28">
        <v>7933</v>
      </c>
      <c r="K18" s="20"/>
      <c r="N18" s="9"/>
    </row>
    <row r="19" spans="1:15" s="8" customFormat="1" ht="15.75">
      <c r="A19" s="25" t="s">
        <v>26</v>
      </c>
      <c r="B19" s="26" t="s">
        <v>27</v>
      </c>
      <c r="C19" s="26">
        <v>370000</v>
      </c>
      <c r="D19" s="26">
        <v>370000</v>
      </c>
      <c r="E19" s="48">
        <v>27715</v>
      </c>
      <c r="F19" s="48">
        <v>361224</v>
      </c>
      <c r="G19" s="31">
        <f t="shared" si="3"/>
        <v>97.628108108108108</v>
      </c>
      <c r="H19" s="31">
        <f t="shared" si="1"/>
        <v>97.628108108108108</v>
      </c>
      <c r="I19" s="18">
        <f t="shared" si="2"/>
        <v>260.41106457217421</v>
      </c>
      <c r="J19" s="28">
        <v>138713</v>
      </c>
      <c r="K19" s="20"/>
      <c r="N19" s="9"/>
    </row>
    <row r="20" spans="1:15" s="8" customFormat="1" ht="15.75">
      <c r="A20" s="25" t="s">
        <v>48</v>
      </c>
      <c r="B20" s="26" t="s">
        <v>29</v>
      </c>
      <c r="C20" s="26">
        <v>125000</v>
      </c>
      <c r="D20" s="26">
        <v>125018</v>
      </c>
      <c r="E20" s="48">
        <v>8258</v>
      </c>
      <c r="F20" s="48">
        <v>122983</v>
      </c>
      <c r="G20" s="31">
        <f t="shared" si="3"/>
        <v>98.386399999999995</v>
      </c>
      <c r="H20" s="31">
        <f t="shared" si="1"/>
        <v>98.372234398246647</v>
      </c>
      <c r="I20" s="18">
        <f t="shared" si="2"/>
        <v>310.34369637629959</v>
      </c>
      <c r="J20" s="28">
        <v>39628</v>
      </c>
      <c r="K20" s="20"/>
      <c r="N20" s="9"/>
    </row>
    <row r="21" spans="1:15" s="8" customFormat="1" ht="15.75">
      <c r="A21" s="25" t="s">
        <v>28</v>
      </c>
      <c r="B21" s="26" t="s">
        <v>32</v>
      </c>
      <c r="C21" s="26">
        <v>11000</v>
      </c>
      <c r="D21" s="26">
        <v>53817</v>
      </c>
      <c r="E21" s="48">
        <v>2143</v>
      </c>
      <c r="F21" s="48">
        <v>49551</v>
      </c>
      <c r="G21" s="31">
        <f t="shared" si="3"/>
        <v>450.46363636363634</v>
      </c>
      <c r="H21" s="31">
        <f t="shared" si="1"/>
        <v>92.073136741178445</v>
      </c>
      <c r="I21" s="18">
        <f t="shared" si="2"/>
        <v>471.77949157383603</v>
      </c>
      <c r="J21" s="28">
        <v>10503</v>
      </c>
      <c r="K21" s="20"/>
      <c r="N21" s="9"/>
    </row>
    <row r="22" spans="1:15" s="8" customFormat="1" ht="15.75">
      <c r="A22" s="25" t="s">
        <v>30</v>
      </c>
      <c r="B22" s="26" t="s">
        <v>46</v>
      </c>
      <c r="C22" s="26">
        <v>40000</v>
      </c>
      <c r="D22" s="26">
        <v>56431</v>
      </c>
      <c r="E22" s="50">
        <v>6913</v>
      </c>
      <c r="F22" s="50">
        <v>215663</v>
      </c>
      <c r="G22" s="31">
        <f>$F22/C22*100</f>
        <v>539.15749999999991</v>
      </c>
      <c r="H22" s="31">
        <f>F22/D22*100</f>
        <v>382.17114706455669</v>
      </c>
      <c r="I22" s="18">
        <f t="shared" si="2"/>
        <v>511.42545471792073</v>
      </c>
      <c r="J22" s="28">
        <v>42169</v>
      </c>
      <c r="K22" s="20"/>
      <c r="N22" s="9"/>
    </row>
    <row r="23" spans="1:15" s="8" customFormat="1" ht="15.75">
      <c r="A23" s="32" t="s">
        <v>31</v>
      </c>
      <c r="B23" s="33" t="s">
        <v>35</v>
      </c>
      <c r="C23" s="33">
        <v>435000</v>
      </c>
      <c r="D23" s="33">
        <v>473081</v>
      </c>
      <c r="E23" s="50">
        <v>35240</v>
      </c>
      <c r="F23" s="50">
        <v>384719</v>
      </c>
      <c r="G23" s="31">
        <f>$F23/C23*100</f>
        <v>88.441149425287364</v>
      </c>
      <c r="H23" s="31">
        <f>F23/D23*100</f>
        <v>81.322014623288609</v>
      </c>
      <c r="I23" s="18">
        <f t="shared" si="2"/>
        <v>225.58474988712524</v>
      </c>
      <c r="J23" s="28">
        <v>170543</v>
      </c>
      <c r="K23" s="20"/>
      <c r="N23" s="9"/>
    </row>
    <row r="24" spans="1:15" s="8" customFormat="1" ht="15.75">
      <c r="A24" s="25" t="s">
        <v>33</v>
      </c>
      <c r="B24" s="26" t="s">
        <v>36</v>
      </c>
      <c r="C24" s="26">
        <v>20000</v>
      </c>
      <c r="D24" s="26">
        <v>20280</v>
      </c>
      <c r="E24" s="50">
        <v>2669</v>
      </c>
      <c r="F24" s="50">
        <v>29856</v>
      </c>
      <c r="G24" s="31">
        <f>$F24/C24*100</f>
        <v>149.28</v>
      </c>
      <c r="H24" s="31">
        <f t="shared" ref="H24:H33" si="4">F24/D24*100</f>
        <v>147.2189349112426</v>
      </c>
      <c r="I24" s="18"/>
      <c r="J24" s="28">
        <v>0</v>
      </c>
      <c r="K24" s="20"/>
      <c r="N24" s="9"/>
    </row>
    <row r="25" spans="1:15" s="8" customFormat="1" ht="15.75">
      <c r="A25" s="32" t="s">
        <v>34</v>
      </c>
      <c r="B25" s="33" t="s">
        <v>37</v>
      </c>
      <c r="C25" s="33">
        <v>5000</v>
      </c>
      <c r="D25" s="33">
        <v>5000</v>
      </c>
      <c r="E25" s="50">
        <v>0</v>
      </c>
      <c r="F25" s="50">
        <v>0</v>
      </c>
      <c r="G25" s="31"/>
      <c r="H25" s="31"/>
      <c r="I25" s="18"/>
      <c r="J25" s="28">
        <v>0</v>
      </c>
      <c r="K25" s="20"/>
      <c r="N25" s="9"/>
    </row>
    <row r="26" spans="1:15" s="8" customFormat="1" ht="15.75">
      <c r="A26" s="22">
        <v>2</v>
      </c>
      <c r="B26" s="23" t="s">
        <v>38</v>
      </c>
      <c r="C26" s="23">
        <f>SUM(C27:C29)+C30</f>
        <v>676000</v>
      </c>
      <c r="D26" s="23">
        <f>SUM(D27:D29)+D30</f>
        <v>850000</v>
      </c>
      <c r="E26" s="51">
        <f>E27+E28+E29+E30</f>
        <v>100732</v>
      </c>
      <c r="F26" s="51">
        <f>F27+F28+F29+F30</f>
        <v>951085</v>
      </c>
      <c r="G26" s="34">
        <f t="shared" ref="G26:G33" si="5">F26/C26*100</f>
        <v>140.6930473372781</v>
      </c>
      <c r="H26" s="34">
        <f t="shared" si="4"/>
        <v>111.89235294117648</v>
      </c>
      <c r="I26" s="18">
        <f t="shared" si="2"/>
        <v>368.89925800083006</v>
      </c>
      <c r="J26" s="19">
        <f>J27+J28+J29+J30</f>
        <v>257817</v>
      </c>
      <c r="K26" s="20"/>
      <c r="N26" s="9"/>
      <c r="O26" s="35"/>
    </row>
    <row r="27" spans="1:15" s="8" customFormat="1" ht="15.75">
      <c r="A27" s="25" t="s">
        <v>15</v>
      </c>
      <c r="B27" s="26" t="s">
        <v>39</v>
      </c>
      <c r="C27" s="26">
        <v>500000</v>
      </c>
      <c r="D27" s="26">
        <v>674000</v>
      </c>
      <c r="E27" s="48">
        <v>83626</v>
      </c>
      <c r="F27" s="48">
        <v>762439</v>
      </c>
      <c r="G27" s="31">
        <f t="shared" si="5"/>
        <v>152.48779999999999</v>
      </c>
      <c r="H27" s="31">
        <f t="shared" si="4"/>
        <v>113.12151335311573</v>
      </c>
      <c r="I27" s="18">
        <f t="shared" si="2"/>
        <v>472.46120860598853</v>
      </c>
      <c r="J27" s="28">
        <v>161376</v>
      </c>
      <c r="K27" s="20"/>
      <c r="N27" s="9"/>
    </row>
    <row r="28" spans="1:15" s="8" customFormat="1" ht="15.75">
      <c r="A28" s="25" t="s">
        <v>20</v>
      </c>
      <c r="B28" s="26" t="s">
        <v>40</v>
      </c>
      <c r="C28" s="26">
        <v>5000</v>
      </c>
      <c r="D28" s="26">
        <v>5000</v>
      </c>
      <c r="E28" s="50">
        <v>40</v>
      </c>
      <c r="F28" s="50">
        <v>1201</v>
      </c>
      <c r="G28" s="31">
        <f t="shared" si="5"/>
        <v>24.02</v>
      </c>
      <c r="H28" s="31">
        <f t="shared" si="4"/>
        <v>24.02</v>
      </c>
      <c r="I28" s="18">
        <f t="shared" si="2"/>
        <v>6.9984266651127562</v>
      </c>
      <c r="J28" s="28">
        <v>17161</v>
      </c>
      <c r="K28" s="20"/>
      <c r="N28" s="9"/>
    </row>
    <row r="29" spans="1:15" s="8" customFormat="1" ht="15.75">
      <c r="A29" s="25" t="s">
        <v>22</v>
      </c>
      <c r="B29" s="26" t="s">
        <v>41</v>
      </c>
      <c r="C29" s="26">
        <v>11000</v>
      </c>
      <c r="D29" s="26">
        <v>11000</v>
      </c>
      <c r="E29" s="50">
        <v>1195</v>
      </c>
      <c r="F29" s="50">
        <v>9324</v>
      </c>
      <c r="G29" s="31">
        <f t="shared" si="5"/>
        <v>84.763636363636365</v>
      </c>
      <c r="H29" s="31">
        <f t="shared" si="4"/>
        <v>84.763636363636365</v>
      </c>
      <c r="I29" s="18">
        <f t="shared" si="2"/>
        <v>205.3292226381854</v>
      </c>
      <c r="J29" s="28">
        <v>4541</v>
      </c>
      <c r="K29" s="20"/>
      <c r="N29" s="9"/>
    </row>
    <row r="30" spans="1:15" s="8" customFormat="1" ht="15.75">
      <c r="A30" s="25" t="s">
        <v>23</v>
      </c>
      <c r="B30" s="26" t="s">
        <v>42</v>
      </c>
      <c r="C30" s="26">
        <v>160000</v>
      </c>
      <c r="D30" s="26">
        <v>160000</v>
      </c>
      <c r="E30" s="50">
        <v>15871</v>
      </c>
      <c r="F30" s="50">
        <v>178121</v>
      </c>
      <c r="G30" s="27">
        <f t="shared" si="5"/>
        <v>111.325625</v>
      </c>
      <c r="H30" s="27">
        <f t="shared" si="4"/>
        <v>111.325625</v>
      </c>
      <c r="I30" s="18">
        <f t="shared" si="2"/>
        <v>238.32403430605171</v>
      </c>
      <c r="J30" s="28">
        <v>74739</v>
      </c>
      <c r="K30" s="20"/>
      <c r="N30" s="9"/>
    </row>
    <row r="31" spans="1:15" s="8" customFormat="1" ht="15.75">
      <c r="A31" s="25"/>
      <c r="B31" s="36" t="s">
        <v>47</v>
      </c>
      <c r="C31" s="36">
        <v>110000</v>
      </c>
      <c r="D31" s="36">
        <v>90000</v>
      </c>
      <c r="E31" s="50">
        <v>5272</v>
      </c>
      <c r="F31" s="50">
        <v>66916</v>
      </c>
      <c r="G31" s="37">
        <f t="shared" si="5"/>
        <v>60.832727272727269</v>
      </c>
      <c r="H31" s="37">
        <f t="shared" si="4"/>
        <v>74.351111111111109</v>
      </c>
      <c r="I31" s="18"/>
      <c r="J31" s="28"/>
      <c r="K31" s="20"/>
      <c r="N31" s="9"/>
    </row>
    <row r="32" spans="1:15" s="8" customFormat="1" ht="15.75">
      <c r="A32" s="15">
        <v>3</v>
      </c>
      <c r="B32" s="23" t="s">
        <v>43</v>
      </c>
      <c r="C32" s="23">
        <v>130000</v>
      </c>
      <c r="D32" s="23">
        <v>130000</v>
      </c>
      <c r="E32" s="52">
        <v>9959</v>
      </c>
      <c r="F32" s="52">
        <v>115297</v>
      </c>
      <c r="G32" s="38">
        <f t="shared" si="5"/>
        <v>88.69</v>
      </c>
      <c r="H32" s="38">
        <f t="shared" si="4"/>
        <v>88.69</v>
      </c>
      <c r="I32" s="18">
        <f t="shared" si="2"/>
        <v>159.16426234486946</v>
      </c>
      <c r="J32" s="19">
        <v>72439</v>
      </c>
      <c r="K32" s="20"/>
      <c r="N32" s="9"/>
    </row>
    <row r="33" spans="1:14" s="8" customFormat="1" ht="15.75">
      <c r="A33" s="15" t="s">
        <v>44</v>
      </c>
      <c r="B33" s="21" t="s">
        <v>45</v>
      </c>
      <c r="C33" s="21">
        <v>50000</v>
      </c>
      <c r="D33" s="21">
        <v>50000</v>
      </c>
      <c r="E33" s="53">
        <v>37867</v>
      </c>
      <c r="F33" s="53">
        <v>164255</v>
      </c>
      <c r="G33" s="17">
        <f t="shared" si="5"/>
        <v>328.51</v>
      </c>
      <c r="H33" s="17">
        <f t="shared" si="4"/>
        <v>328.51</v>
      </c>
      <c r="I33" s="18">
        <f t="shared" si="2"/>
        <v>1738.3320986347762</v>
      </c>
      <c r="J33" s="19">
        <v>9449</v>
      </c>
      <c r="K33" s="20"/>
      <c r="N33" s="9"/>
    </row>
    <row r="34" spans="1:14" s="8" customFormat="1" ht="15.75">
      <c r="A34" s="39"/>
      <c r="B34" s="40"/>
      <c r="C34" s="40"/>
      <c r="D34" s="41"/>
      <c r="E34" s="54"/>
      <c r="F34" s="54"/>
      <c r="G34" s="42"/>
      <c r="H34" s="42"/>
      <c r="I34" s="43"/>
      <c r="J34" s="44"/>
      <c r="K34" s="20"/>
      <c r="N34" s="9"/>
    </row>
    <row r="35" spans="1:14" s="8" customFormat="1" ht="15.75">
      <c r="A35" s="75"/>
      <c r="B35" s="75"/>
      <c r="C35" s="75"/>
      <c r="D35" s="75"/>
      <c r="E35" s="75"/>
      <c r="F35" s="75"/>
      <c r="G35" s="75"/>
      <c r="H35" s="75"/>
      <c r="N35" s="9"/>
    </row>
    <row r="36" spans="1:14" s="8" customFormat="1" ht="15.75">
      <c r="N36" s="9"/>
    </row>
    <row r="37" spans="1:14" s="8" customFormat="1" ht="15.75">
      <c r="N37" s="9"/>
    </row>
  </sheetData>
  <mergeCells count="16">
    <mergeCell ref="A1:H1"/>
    <mergeCell ref="A2:H2"/>
    <mergeCell ref="F3:H3"/>
    <mergeCell ref="A5:A7"/>
    <mergeCell ref="B5:B7"/>
    <mergeCell ref="C5:F5"/>
    <mergeCell ref="G5:H5"/>
    <mergeCell ref="I13:I14"/>
    <mergeCell ref="J13:J14"/>
    <mergeCell ref="A35:H35"/>
    <mergeCell ref="I5:I7"/>
    <mergeCell ref="J5:J7"/>
    <mergeCell ref="C6:D6"/>
    <mergeCell ref="E6:E7"/>
    <mergeCell ref="F6:F7"/>
    <mergeCell ref="G6:H6"/>
  </mergeCells>
  <pageMargins left="0.5" right="0.2" top="0.75" bottom="0.75" header="0.3" footer="0.3"/>
  <pageSetup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N30" sqref="N30"/>
    </sheetView>
  </sheetViews>
  <sheetFormatPr defaultRowHeight="15"/>
  <cols>
    <col min="1" max="1" width="6.7109375" customWidth="1"/>
    <col min="2" max="2" width="37" bestFit="1" customWidth="1"/>
    <col min="3" max="3" width="11.7109375" bestFit="1" customWidth="1"/>
    <col min="4" max="4" width="12.42578125" bestFit="1" customWidth="1"/>
    <col min="5" max="5" width="14.42578125" customWidth="1"/>
    <col min="6" max="6" width="14.7109375" customWidth="1"/>
    <col min="7" max="7" width="10.85546875" customWidth="1"/>
    <col min="8" max="8" width="12.85546875" customWidth="1"/>
    <col min="9" max="9" width="10.7109375" hidden="1" customWidth="1"/>
    <col min="10" max="10" width="10.28515625" hidden="1" customWidth="1"/>
    <col min="11" max="11" width="13.5703125" customWidth="1"/>
    <col min="14" max="14" width="15.28515625" style="1" bestFit="1" customWidth="1"/>
  </cols>
  <sheetData>
    <row r="1" spans="1:14" ht="18.75">
      <c r="A1" s="86" t="s">
        <v>49</v>
      </c>
      <c r="B1" s="86"/>
      <c r="C1" s="86"/>
      <c r="D1" s="86"/>
      <c r="E1" s="86"/>
      <c r="F1" s="86"/>
      <c r="G1" s="86"/>
      <c r="H1" s="86"/>
    </row>
    <row r="2" spans="1:14" ht="15.75">
      <c r="A2" s="87" t="s">
        <v>56</v>
      </c>
      <c r="B2" s="87"/>
      <c r="C2" s="87"/>
      <c r="D2" s="87"/>
      <c r="E2" s="87"/>
      <c r="F2" s="87"/>
      <c r="G2" s="87"/>
      <c r="H2" s="87"/>
    </row>
    <row r="3" spans="1:14" ht="15.75">
      <c r="A3" s="2"/>
      <c r="B3" s="2"/>
      <c r="C3" s="2"/>
      <c r="D3" s="2"/>
      <c r="E3" s="2"/>
      <c r="F3" s="88"/>
      <c r="G3" s="88"/>
      <c r="H3" s="88"/>
    </row>
    <row r="4" spans="1:14" s="8" customFormat="1" ht="15.75">
      <c r="A4" s="3"/>
      <c r="B4" s="4"/>
      <c r="C4" s="4"/>
      <c r="D4" s="5"/>
      <c r="E4" s="5"/>
      <c r="F4" s="5"/>
      <c r="G4" s="6"/>
      <c r="H4" s="7" t="s">
        <v>0</v>
      </c>
      <c r="N4" s="9"/>
    </row>
    <row r="5" spans="1:14" s="8" customFormat="1" ht="27.75" customHeight="1">
      <c r="A5" s="89" t="s">
        <v>1</v>
      </c>
      <c r="B5" s="89" t="s">
        <v>2</v>
      </c>
      <c r="C5" s="92" t="s">
        <v>50</v>
      </c>
      <c r="D5" s="92"/>
      <c r="E5" s="92"/>
      <c r="F5" s="92"/>
      <c r="G5" s="93" t="s">
        <v>3</v>
      </c>
      <c r="H5" s="94"/>
      <c r="I5" s="76" t="s">
        <v>4</v>
      </c>
      <c r="J5" s="76" t="s">
        <v>5</v>
      </c>
      <c r="N5" s="9"/>
    </row>
    <row r="6" spans="1:14" s="8" customFormat="1" ht="27.75" customHeight="1">
      <c r="A6" s="90"/>
      <c r="B6" s="90"/>
      <c r="C6" s="79" t="s">
        <v>6</v>
      </c>
      <c r="D6" s="80"/>
      <c r="E6" s="81" t="s">
        <v>51</v>
      </c>
      <c r="F6" s="83" t="s">
        <v>52</v>
      </c>
      <c r="G6" s="84" t="s">
        <v>7</v>
      </c>
      <c r="H6" s="85"/>
      <c r="I6" s="77"/>
      <c r="J6" s="77"/>
      <c r="N6" s="9"/>
    </row>
    <row r="7" spans="1:14" s="8" customFormat="1" ht="27.75" customHeight="1">
      <c r="A7" s="91"/>
      <c r="B7" s="91"/>
      <c r="C7" s="56" t="s">
        <v>8</v>
      </c>
      <c r="D7" s="10" t="s">
        <v>9</v>
      </c>
      <c r="E7" s="82"/>
      <c r="F7" s="82"/>
      <c r="G7" s="56" t="s">
        <v>8</v>
      </c>
      <c r="H7" s="10" t="s">
        <v>9</v>
      </c>
      <c r="I7" s="78"/>
      <c r="J7" s="78"/>
      <c r="N7" s="9"/>
    </row>
    <row r="8" spans="1:14" s="8" customFormat="1" ht="15.75">
      <c r="A8" s="11"/>
      <c r="B8" s="11">
        <v>1</v>
      </c>
      <c r="C8" s="12">
        <v>2</v>
      </c>
      <c r="D8" s="12">
        <v>3</v>
      </c>
      <c r="E8" s="12">
        <v>4</v>
      </c>
      <c r="F8" s="12">
        <v>5</v>
      </c>
      <c r="G8" s="13" t="s">
        <v>53</v>
      </c>
      <c r="H8" s="13" t="s">
        <v>54</v>
      </c>
      <c r="I8" s="14" t="s">
        <v>10</v>
      </c>
      <c r="J8" s="14">
        <v>8</v>
      </c>
      <c r="N8" s="9"/>
    </row>
    <row r="9" spans="1:14" s="8" customFormat="1" ht="15.75">
      <c r="A9" s="15"/>
      <c r="B9" s="15" t="s">
        <v>11</v>
      </c>
      <c r="C9" s="16">
        <f>C10+C33</f>
        <v>4680000</v>
      </c>
      <c r="D9" s="16">
        <f>D10+D33</f>
        <v>5000000</v>
      </c>
      <c r="E9" s="45">
        <f>E10+E33</f>
        <v>5545</v>
      </c>
      <c r="F9" s="45">
        <f>F10+F33</f>
        <v>5308085</v>
      </c>
      <c r="G9" s="17">
        <f t="shared" ref="G9:G14" si="0">F9/C9*100</f>
        <v>113.42061965811965</v>
      </c>
      <c r="H9" s="17">
        <f t="shared" ref="H9:H21" si="1">F9/D9*100</f>
        <v>106.1617</v>
      </c>
      <c r="I9" s="18" t="e">
        <f>F9/J9*100</f>
        <v>#REF!</v>
      </c>
      <c r="J9" s="19" t="e">
        <f>J10+J33</f>
        <v>#REF!</v>
      </c>
      <c r="K9" s="20">
        <f>F9-'30.11'!F9</f>
        <v>10599</v>
      </c>
      <c r="L9" s="20">
        <f>E9-K9</f>
        <v>-5054</v>
      </c>
      <c r="N9" s="9"/>
    </row>
    <row r="10" spans="1:14" s="8" customFormat="1" ht="15.75">
      <c r="A10" s="15" t="s">
        <v>12</v>
      </c>
      <c r="B10" s="21" t="s">
        <v>13</v>
      </c>
      <c r="C10" s="16">
        <f>C11+C26+C32</f>
        <v>4630000</v>
      </c>
      <c r="D10" s="16">
        <f>D11+D26+D32</f>
        <v>4950000</v>
      </c>
      <c r="E10" s="45">
        <f>E11+E26+E32</f>
        <v>5506</v>
      </c>
      <c r="F10" s="45">
        <f>F11+F26+F32</f>
        <v>5143790</v>
      </c>
      <c r="G10" s="17">
        <f t="shared" si="0"/>
        <v>111.09697624190065</v>
      </c>
      <c r="H10" s="17">
        <f t="shared" si="1"/>
        <v>103.91494949494951</v>
      </c>
      <c r="I10" s="18" t="e">
        <f t="shared" ref="I10:I33" si="2">F10/J10*100</f>
        <v>#REF!</v>
      </c>
      <c r="J10" s="19" t="e">
        <f>J11+J26</f>
        <v>#REF!</v>
      </c>
      <c r="K10" s="20">
        <f>F10-'30.11'!F10</f>
        <v>10559</v>
      </c>
      <c r="L10" s="20">
        <f t="shared" ref="L10:L34" si="3">E10-K10</f>
        <v>-5053</v>
      </c>
      <c r="N10" s="9"/>
    </row>
    <row r="11" spans="1:14" s="8" customFormat="1" ht="15.75">
      <c r="A11" s="22">
        <v>1</v>
      </c>
      <c r="B11" s="23" t="s">
        <v>14</v>
      </c>
      <c r="C11" s="24">
        <f>C12+SUM(C16:C25)</f>
        <v>3824000</v>
      </c>
      <c r="D11" s="24">
        <f>D12+SUM(D16:D25)</f>
        <v>3970000</v>
      </c>
      <c r="E11" s="46">
        <f>E12+E16+E17+E18+E19+E20+E21+E22+E23+E24+E25</f>
        <v>2973</v>
      </c>
      <c r="F11" s="46">
        <f>F12+F16+F17+F18+F19+F20+F21+F22+F23+F24+F25</f>
        <v>4074043</v>
      </c>
      <c r="G11" s="17">
        <f t="shared" si="0"/>
        <v>106.53878138075315</v>
      </c>
      <c r="H11" s="17">
        <f t="shared" si="1"/>
        <v>102.62073047858942</v>
      </c>
      <c r="I11" s="18" t="e">
        <f t="shared" si="2"/>
        <v>#REF!</v>
      </c>
      <c r="J11" s="19" t="e">
        <f>J12+J16+J17+#REF!+J18+J19+J20+#REF!+J21+J22+J23+J24+J25</f>
        <v>#REF!</v>
      </c>
      <c r="K11" s="20">
        <f>F11-'30.11'!F11</f>
        <v>7194</v>
      </c>
      <c r="L11" s="20">
        <f t="shared" si="3"/>
        <v>-4221</v>
      </c>
      <c r="N11" s="9"/>
    </row>
    <row r="12" spans="1:14" s="8" customFormat="1" ht="15.75">
      <c r="A12" s="25" t="s">
        <v>15</v>
      </c>
      <c r="B12" s="26" t="s">
        <v>16</v>
      </c>
      <c r="C12" s="26">
        <f>C13+C14+C15</f>
        <v>1240000</v>
      </c>
      <c r="D12" s="26">
        <f>SUM(D13:D15)</f>
        <v>1286526</v>
      </c>
      <c r="E12" s="47">
        <f>E13+E14+E15</f>
        <v>50</v>
      </c>
      <c r="F12" s="47">
        <f>F13+F14+F15</f>
        <v>1454531</v>
      </c>
      <c r="G12" s="27">
        <f t="shared" si="0"/>
        <v>117.3008870967742</v>
      </c>
      <c r="H12" s="27">
        <f t="shared" si="1"/>
        <v>113.05881109281894</v>
      </c>
      <c r="I12" s="18">
        <f t="shared" si="2"/>
        <v>302.57657863807037</v>
      </c>
      <c r="J12" s="28">
        <f>J13+J15</f>
        <v>480715</v>
      </c>
      <c r="K12" s="20">
        <f>F12-'30.11'!F12</f>
        <v>276</v>
      </c>
      <c r="L12" s="20">
        <f t="shared" si="3"/>
        <v>-226</v>
      </c>
      <c r="N12" s="9"/>
    </row>
    <row r="13" spans="1:14" s="8" customFormat="1" ht="15.75">
      <c r="A13" s="25"/>
      <c r="B13" s="26" t="s">
        <v>17</v>
      </c>
      <c r="C13" s="26">
        <v>560000</v>
      </c>
      <c r="D13" s="26">
        <v>580218</v>
      </c>
      <c r="E13" s="48">
        <v>50</v>
      </c>
      <c r="F13" s="48">
        <v>538519</v>
      </c>
      <c r="G13" s="29">
        <f t="shared" si="0"/>
        <v>96.164107142857148</v>
      </c>
      <c r="H13" s="29">
        <f t="shared" si="1"/>
        <v>92.813218479950649</v>
      </c>
      <c r="I13" s="71">
        <f t="shared" si="2"/>
        <v>115.04702127386848</v>
      </c>
      <c r="J13" s="73">
        <v>468086</v>
      </c>
      <c r="K13" s="20">
        <f>F13-'30.11'!F13</f>
        <v>277</v>
      </c>
      <c r="L13" s="20">
        <f t="shared" si="3"/>
        <v>-227</v>
      </c>
      <c r="N13" s="9"/>
    </row>
    <row r="14" spans="1:14" s="8" customFormat="1" ht="15.75">
      <c r="A14" s="25"/>
      <c r="B14" s="26" t="s">
        <v>18</v>
      </c>
      <c r="C14" s="26">
        <v>655000</v>
      </c>
      <c r="D14" s="26">
        <v>677428</v>
      </c>
      <c r="E14" s="48">
        <v>0</v>
      </c>
      <c r="F14" s="48">
        <v>866390</v>
      </c>
      <c r="G14" s="30">
        <f t="shared" si="0"/>
        <v>132.2732824427481</v>
      </c>
      <c r="H14" s="30">
        <f t="shared" si="1"/>
        <v>127.89403449517881</v>
      </c>
      <c r="I14" s="72"/>
      <c r="J14" s="74"/>
      <c r="K14" s="20">
        <f>F14-'30.11'!F14</f>
        <v>-1</v>
      </c>
      <c r="L14" s="20">
        <f t="shared" si="3"/>
        <v>1</v>
      </c>
      <c r="N14" s="9"/>
    </row>
    <row r="15" spans="1:14" s="8" customFormat="1" ht="15.75">
      <c r="A15" s="25"/>
      <c r="B15" s="26" t="s">
        <v>19</v>
      </c>
      <c r="C15" s="26">
        <v>25000</v>
      </c>
      <c r="D15" s="26">
        <v>28880</v>
      </c>
      <c r="E15" s="49">
        <v>0</v>
      </c>
      <c r="F15" s="49">
        <v>49622</v>
      </c>
      <c r="G15" s="31">
        <f t="shared" ref="G15:G21" si="4">$F15/C15*100</f>
        <v>198.488</v>
      </c>
      <c r="H15" s="31">
        <f t="shared" si="1"/>
        <v>171.8213296398892</v>
      </c>
      <c r="I15" s="18">
        <f t="shared" si="2"/>
        <v>392.92105471533773</v>
      </c>
      <c r="J15" s="28">
        <v>12629</v>
      </c>
      <c r="K15" s="20">
        <f>F15-'30.11'!F15</f>
        <v>0</v>
      </c>
      <c r="L15" s="20">
        <f t="shared" si="3"/>
        <v>0</v>
      </c>
      <c r="N15" s="9"/>
    </row>
    <row r="16" spans="1:14" s="8" customFormat="1" ht="15.75">
      <c r="A16" s="25" t="s">
        <v>20</v>
      </c>
      <c r="B16" s="26" t="s">
        <v>21</v>
      </c>
      <c r="C16" s="26">
        <v>1216000</v>
      </c>
      <c r="D16" s="26">
        <v>1216000</v>
      </c>
      <c r="E16" s="48">
        <v>731</v>
      </c>
      <c r="F16" s="48">
        <v>1118439</v>
      </c>
      <c r="G16" s="31">
        <f t="shared" si="4"/>
        <v>91.97689144736843</v>
      </c>
      <c r="H16" s="31">
        <f t="shared" si="1"/>
        <v>91.97689144736843</v>
      </c>
      <c r="I16" s="18">
        <f t="shared" si="2"/>
        <v>230.37987459730243</v>
      </c>
      <c r="J16" s="28">
        <v>485476</v>
      </c>
      <c r="K16" s="20">
        <f>F16-'30.11'!F16</f>
        <v>1757</v>
      </c>
      <c r="L16" s="20">
        <f t="shared" si="3"/>
        <v>-1026</v>
      </c>
      <c r="N16" s="9"/>
    </row>
    <row r="17" spans="1:15" s="8" customFormat="1" ht="15.75">
      <c r="A17" s="25" t="s">
        <v>22</v>
      </c>
      <c r="B17" s="26" t="s">
        <v>24</v>
      </c>
      <c r="C17" s="26">
        <v>353000</v>
      </c>
      <c r="D17" s="26">
        <v>353000</v>
      </c>
      <c r="E17" s="48">
        <v>1070</v>
      </c>
      <c r="F17" s="48">
        <v>321100</v>
      </c>
      <c r="G17" s="31">
        <f t="shared" si="4"/>
        <v>90.963172804532576</v>
      </c>
      <c r="H17" s="31">
        <f t="shared" si="1"/>
        <v>90.963172804532576</v>
      </c>
      <c r="I17" s="18">
        <f t="shared" si="2"/>
        <v>64477.911646586348</v>
      </c>
      <c r="J17" s="28">
        <v>498</v>
      </c>
      <c r="K17" s="20">
        <f>F17-'30.11'!F17</f>
        <v>2655</v>
      </c>
      <c r="L17" s="20">
        <f t="shared" si="3"/>
        <v>-1585</v>
      </c>
      <c r="N17" s="9"/>
    </row>
    <row r="18" spans="1:15" s="8" customFormat="1" ht="15.75">
      <c r="A18" s="25" t="s">
        <v>23</v>
      </c>
      <c r="B18" s="26" t="s">
        <v>25</v>
      </c>
      <c r="C18" s="26">
        <v>9000</v>
      </c>
      <c r="D18" s="26">
        <v>10847</v>
      </c>
      <c r="E18" s="50">
        <v>52</v>
      </c>
      <c r="F18" s="50">
        <v>13535</v>
      </c>
      <c r="G18" s="31">
        <f t="shared" si="4"/>
        <v>150.38888888888889</v>
      </c>
      <c r="H18" s="31">
        <f t="shared" si="1"/>
        <v>124.78104545035494</v>
      </c>
      <c r="I18" s="18">
        <f t="shared" si="2"/>
        <v>170.61641245430482</v>
      </c>
      <c r="J18" s="28">
        <v>7933</v>
      </c>
      <c r="K18" s="20">
        <f>F18-'30.11'!F18</f>
        <v>64</v>
      </c>
      <c r="L18" s="20">
        <f t="shared" si="3"/>
        <v>-12</v>
      </c>
      <c r="N18" s="9"/>
    </row>
    <row r="19" spans="1:15" s="8" customFormat="1" ht="15.75">
      <c r="A19" s="25" t="s">
        <v>26</v>
      </c>
      <c r="B19" s="26" t="s">
        <v>27</v>
      </c>
      <c r="C19" s="26">
        <v>370000</v>
      </c>
      <c r="D19" s="26">
        <v>370000</v>
      </c>
      <c r="E19" s="48">
        <v>598</v>
      </c>
      <c r="F19" s="48">
        <v>362505</v>
      </c>
      <c r="G19" s="31">
        <f t="shared" si="4"/>
        <v>97.974324324324328</v>
      </c>
      <c r="H19" s="31">
        <f t="shared" si="1"/>
        <v>97.974324324324328</v>
      </c>
      <c r="I19" s="18">
        <f t="shared" si="2"/>
        <v>261.33455407928602</v>
      </c>
      <c r="J19" s="28">
        <v>138713</v>
      </c>
      <c r="K19" s="20">
        <f>F19-'30.11'!F19</f>
        <v>1281</v>
      </c>
      <c r="L19" s="20">
        <f t="shared" si="3"/>
        <v>-683</v>
      </c>
      <c r="N19" s="9"/>
    </row>
    <row r="20" spans="1:15" s="8" customFormat="1" ht="15.75">
      <c r="A20" s="25" t="s">
        <v>48</v>
      </c>
      <c r="B20" s="26" t="s">
        <v>29</v>
      </c>
      <c r="C20" s="26">
        <v>125000</v>
      </c>
      <c r="D20" s="26">
        <v>125018</v>
      </c>
      <c r="E20" s="48">
        <v>444</v>
      </c>
      <c r="F20" s="48">
        <v>123954</v>
      </c>
      <c r="G20" s="31">
        <f t="shared" si="4"/>
        <v>99.163199999999989</v>
      </c>
      <c r="H20" s="31">
        <f t="shared" si="1"/>
        <v>99.148922555152069</v>
      </c>
      <c r="I20" s="18">
        <f t="shared" si="2"/>
        <v>312.79398405168064</v>
      </c>
      <c r="J20" s="28">
        <v>39628</v>
      </c>
      <c r="K20" s="20">
        <f>F20-'30.11'!F20</f>
        <v>971</v>
      </c>
      <c r="L20" s="20">
        <f t="shared" si="3"/>
        <v>-527</v>
      </c>
      <c r="N20" s="9"/>
    </row>
    <row r="21" spans="1:15" s="8" customFormat="1" ht="15.75">
      <c r="A21" s="25" t="s">
        <v>28</v>
      </c>
      <c r="B21" s="26" t="s">
        <v>32</v>
      </c>
      <c r="C21" s="26">
        <v>11000</v>
      </c>
      <c r="D21" s="26">
        <v>53817</v>
      </c>
      <c r="E21" s="48">
        <v>0</v>
      </c>
      <c r="F21" s="48">
        <v>49551</v>
      </c>
      <c r="G21" s="31">
        <f t="shared" si="4"/>
        <v>450.46363636363634</v>
      </c>
      <c r="H21" s="31">
        <f t="shared" si="1"/>
        <v>92.073136741178445</v>
      </c>
      <c r="I21" s="18">
        <f t="shared" si="2"/>
        <v>471.77949157383603</v>
      </c>
      <c r="J21" s="28">
        <v>10503</v>
      </c>
      <c r="K21" s="20">
        <f>F21-'30.11'!F21</f>
        <v>0</v>
      </c>
      <c r="L21" s="20">
        <f t="shared" si="3"/>
        <v>0</v>
      </c>
      <c r="N21" s="9"/>
    </row>
    <row r="22" spans="1:15" s="8" customFormat="1" ht="15.75">
      <c r="A22" s="25" t="s">
        <v>30</v>
      </c>
      <c r="B22" s="26" t="s">
        <v>46</v>
      </c>
      <c r="C22" s="26">
        <v>40000</v>
      </c>
      <c r="D22" s="26">
        <v>56431</v>
      </c>
      <c r="E22" s="50">
        <v>0</v>
      </c>
      <c r="F22" s="50">
        <v>215794</v>
      </c>
      <c r="G22" s="31">
        <f>$F22/C22*100</f>
        <v>539.48500000000001</v>
      </c>
      <c r="H22" s="31">
        <f>F22/D22*100</f>
        <v>382.40328897237333</v>
      </c>
      <c r="I22" s="18">
        <f t="shared" si="2"/>
        <v>511.73610946429841</v>
      </c>
      <c r="J22" s="28">
        <v>42169</v>
      </c>
      <c r="K22" s="20">
        <f>F22-'30.11'!F22</f>
        <v>131</v>
      </c>
      <c r="L22" s="20">
        <f t="shared" si="3"/>
        <v>-131</v>
      </c>
      <c r="N22" s="9"/>
    </row>
    <row r="23" spans="1:15" s="8" customFormat="1" ht="15.75">
      <c r="A23" s="32" t="s">
        <v>31</v>
      </c>
      <c r="B23" s="33" t="s">
        <v>35</v>
      </c>
      <c r="C23" s="33">
        <v>435000</v>
      </c>
      <c r="D23" s="33">
        <v>473081</v>
      </c>
      <c r="E23" s="50">
        <v>0</v>
      </c>
      <c r="F23" s="50">
        <v>384719</v>
      </c>
      <c r="G23" s="31">
        <f>$F23/C23*100</f>
        <v>88.441149425287364</v>
      </c>
      <c r="H23" s="31">
        <f>F23/D23*100</f>
        <v>81.322014623288609</v>
      </c>
      <c r="I23" s="18">
        <f t="shared" si="2"/>
        <v>225.58474988712524</v>
      </c>
      <c r="J23" s="28">
        <v>170543</v>
      </c>
      <c r="K23" s="20">
        <f>F23-'30.11'!F23</f>
        <v>0</v>
      </c>
      <c r="L23" s="20">
        <f t="shared" si="3"/>
        <v>0</v>
      </c>
      <c r="N23" s="9"/>
    </row>
    <row r="24" spans="1:15" s="8" customFormat="1" ht="15.75">
      <c r="A24" s="25" t="s">
        <v>33</v>
      </c>
      <c r="B24" s="26" t="s">
        <v>36</v>
      </c>
      <c r="C24" s="26">
        <v>20000</v>
      </c>
      <c r="D24" s="26">
        <v>20280</v>
      </c>
      <c r="E24" s="50">
        <v>28</v>
      </c>
      <c r="F24" s="50">
        <v>29915</v>
      </c>
      <c r="G24" s="31">
        <f>$F24/C24*100</f>
        <v>149.57499999999999</v>
      </c>
      <c r="H24" s="31">
        <f t="shared" ref="H24:H33" si="5">F24/D24*100</f>
        <v>147.50986193293883</v>
      </c>
      <c r="I24" s="18"/>
      <c r="J24" s="28">
        <v>0</v>
      </c>
      <c r="K24" s="20">
        <f>F24-'30.11'!F24</f>
        <v>59</v>
      </c>
      <c r="L24" s="20">
        <f t="shared" si="3"/>
        <v>-31</v>
      </c>
      <c r="N24" s="9"/>
    </row>
    <row r="25" spans="1:15" s="8" customFormat="1" ht="15.75">
      <c r="A25" s="32" t="s">
        <v>34</v>
      </c>
      <c r="B25" s="33" t="s">
        <v>37</v>
      </c>
      <c r="C25" s="33">
        <v>5000</v>
      </c>
      <c r="D25" s="33">
        <v>5000</v>
      </c>
      <c r="E25" s="50">
        <v>0</v>
      </c>
      <c r="F25" s="50">
        <v>0</v>
      </c>
      <c r="G25" s="31"/>
      <c r="H25" s="31"/>
      <c r="I25" s="18"/>
      <c r="J25" s="28">
        <v>0</v>
      </c>
      <c r="K25" s="20">
        <f>F25-'30.11'!F25</f>
        <v>0</v>
      </c>
      <c r="L25" s="20">
        <f t="shared" si="3"/>
        <v>0</v>
      </c>
      <c r="N25" s="9"/>
    </row>
    <row r="26" spans="1:15" s="8" customFormat="1" ht="15.75">
      <c r="A26" s="22">
        <v>2</v>
      </c>
      <c r="B26" s="23" t="s">
        <v>38</v>
      </c>
      <c r="C26" s="23">
        <f>SUM(C27:C29)+C30</f>
        <v>676000</v>
      </c>
      <c r="D26" s="23">
        <f>SUM(D27:D29)+D30</f>
        <v>850000</v>
      </c>
      <c r="E26" s="51">
        <f>E27+E28+E29+E30</f>
        <v>2533</v>
      </c>
      <c r="F26" s="51">
        <f>F27+F28+F29+F30</f>
        <v>954450</v>
      </c>
      <c r="G26" s="34">
        <f t="shared" ref="G26:G33" si="6">F26/C26*100</f>
        <v>141.19082840236686</v>
      </c>
      <c r="H26" s="34">
        <f t="shared" si="5"/>
        <v>112.28823529411764</v>
      </c>
      <c r="I26" s="18">
        <f t="shared" si="2"/>
        <v>370.20444734055553</v>
      </c>
      <c r="J26" s="19">
        <f>J27+J28+J29+J30</f>
        <v>257817</v>
      </c>
      <c r="K26" s="20">
        <f>F26-'30.11'!F26</f>
        <v>3365</v>
      </c>
      <c r="L26" s="20">
        <f t="shared" si="3"/>
        <v>-832</v>
      </c>
      <c r="N26" s="9"/>
      <c r="O26" s="35"/>
    </row>
    <row r="27" spans="1:15" s="8" customFormat="1" ht="15.75">
      <c r="A27" s="25" t="s">
        <v>15</v>
      </c>
      <c r="B27" s="26" t="s">
        <v>39</v>
      </c>
      <c r="C27" s="26">
        <v>500000</v>
      </c>
      <c r="D27" s="26">
        <v>674000</v>
      </c>
      <c r="E27" s="48">
        <v>2215</v>
      </c>
      <c r="F27" s="48">
        <v>765033</v>
      </c>
      <c r="G27" s="31">
        <f t="shared" si="6"/>
        <v>153.00659999999999</v>
      </c>
      <c r="H27" s="31">
        <f t="shared" si="5"/>
        <v>113.50637982195846</v>
      </c>
      <c r="I27" s="18">
        <f t="shared" si="2"/>
        <v>474.06863474122548</v>
      </c>
      <c r="J27" s="28">
        <v>161376</v>
      </c>
      <c r="K27" s="20">
        <f>F27-'30.11'!F27</f>
        <v>2594</v>
      </c>
      <c r="L27" s="20">
        <f t="shared" si="3"/>
        <v>-379</v>
      </c>
      <c r="N27" s="9"/>
    </row>
    <row r="28" spans="1:15" s="8" customFormat="1" ht="15.75">
      <c r="A28" s="25" t="s">
        <v>20</v>
      </c>
      <c r="B28" s="26" t="s">
        <v>40</v>
      </c>
      <c r="C28" s="26">
        <v>5000</v>
      </c>
      <c r="D28" s="26">
        <v>5000</v>
      </c>
      <c r="E28" s="50">
        <v>0</v>
      </c>
      <c r="F28" s="50">
        <v>1201</v>
      </c>
      <c r="G28" s="31">
        <f t="shared" si="6"/>
        <v>24.02</v>
      </c>
      <c r="H28" s="31">
        <f t="shared" si="5"/>
        <v>24.02</v>
      </c>
      <c r="I28" s="18">
        <f t="shared" si="2"/>
        <v>6.9984266651127562</v>
      </c>
      <c r="J28" s="28">
        <v>17161</v>
      </c>
      <c r="K28" s="20">
        <f>F28-'30.11'!F28</f>
        <v>0</v>
      </c>
      <c r="L28" s="20">
        <f t="shared" si="3"/>
        <v>0</v>
      </c>
      <c r="N28" s="9"/>
    </row>
    <row r="29" spans="1:15" s="8" customFormat="1" ht="15.75">
      <c r="A29" s="25" t="s">
        <v>22</v>
      </c>
      <c r="B29" s="26" t="s">
        <v>41</v>
      </c>
      <c r="C29" s="26">
        <v>11000</v>
      </c>
      <c r="D29" s="26">
        <v>11000</v>
      </c>
      <c r="E29" s="50">
        <v>1</v>
      </c>
      <c r="F29" s="50">
        <v>9380</v>
      </c>
      <c r="G29" s="31">
        <f t="shared" si="6"/>
        <v>85.27272727272728</v>
      </c>
      <c r="H29" s="31">
        <f t="shared" si="5"/>
        <v>85.27272727272728</v>
      </c>
      <c r="I29" s="18">
        <f t="shared" si="2"/>
        <v>206.5624311825589</v>
      </c>
      <c r="J29" s="28">
        <v>4541</v>
      </c>
      <c r="K29" s="20">
        <f>F29-'30.11'!F29</f>
        <v>56</v>
      </c>
      <c r="L29" s="20">
        <f t="shared" si="3"/>
        <v>-55</v>
      </c>
      <c r="N29" s="9"/>
    </row>
    <row r="30" spans="1:15" s="8" customFormat="1" ht="15.75">
      <c r="A30" s="25" t="s">
        <v>23</v>
      </c>
      <c r="B30" s="26" t="s">
        <v>42</v>
      </c>
      <c r="C30" s="26">
        <v>160000</v>
      </c>
      <c r="D30" s="26">
        <v>160000</v>
      </c>
      <c r="E30" s="50">
        <v>317</v>
      </c>
      <c r="F30" s="50">
        <v>178836</v>
      </c>
      <c r="G30" s="27">
        <f t="shared" si="6"/>
        <v>111.77250000000001</v>
      </c>
      <c r="H30" s="27">
        <f t="shared" si="5"/>
        <v>111.77250000000001</v>
      </c>
      <c r="I30" s="18">
        <f t="shared" si="2"/>
        <v>239.28069682495084</v>
      </c>
      <c r="J30" s="28">
        <v>74739</v>
      </c>
      <c r="K30" s="20">
        <f>F30-'30.11'!F30</f>
        <v>715</v>
      </c>
      <c r="L30" s="20">
        <f t="shared" si="3"/>
        <v>-398</v>
      </c>
      <c r="N30" s="9"/>
    </row>
    <row r="31" spans="1:15" s="8" customFormat="1" ht="15.75">
      <c r="A31" s="25"/>
      <c r="B31" s="36" t="s">
        <v>47</v>
      </c>
      <c r="C31" s="36">
        <v>110000</v>
      </c>
      <c r="D31" s="36">
        <v>90000</v>
      </c>
      <c r="E31" s="50">
        <v>107</v>
      </c>
      <c r="F31" s="50">
        <v>67227</v>
      </c>
      <c r="G31" s="37">
        <f t="shared" si="6"/>
        <v>61.115454545454554</v>
      </c>
      <c r="H31" s="37">
        <f t="shared" si="5"/>
        <v>74.696666666666673</v>
      </c>
      <c r="I31" s="18"/>
      <c r="J31" s="28"/>
      <c r="K31" s="20">
        <f>F31-'30.11'!F31</f>
        <v>311</v>
      </c>
      <c r="L31" s="20">
        <f t="shared" si="3"/>
        <v>-204</v>
      </c>
      <c r="N31" s="9"/>
    </row>
    <row r="32" spans="1:15" s="8" customFormat="1" ht="15.75">
      <c r="A32" s="15">
        <v>3</v>
      </c>
      <c r="B32" s="23" t="s">
        <v>43</v>
      </c>
      <c r="C32" s="23">
        <v>130000</v>
      </c>
      <c r="D32" s="23">
        <v>130000</v>
      </c>
      <c r="E32" s="52">
        <v>0</v>
      </c>
      <c r="F32" s="52">
        <v>115297</v>
      </c>
      <c r="G32" s="38">
        <f t="shared" si="6"/>
        <v>88.69</v>
      </c>
      <c r="H32" s="38">
        <f t="shared" si="5"/>
        <v>88.69</v>
      </c>
      <c r="I32" s="18">
        <f t="shared" si="2"/>
        <v>159.16426234486946</v>
      </c>
      <c r="J32" s="19">
        <v>72439</v>
      </c>
      <c r="K32" s="20">
        <f>F32-'30.11'!F32</f>
        <v>0</v>
      </c>
      <c r="L32" s="20">
        <f t="shared" si="3"/>
        <v>0</v>
      </c>
      <c r="N32" s="9"/>
    </row>
    <row r="33" spans="1:14" s="8" customFormat="1" ht="15.75">
      <c r="A33" s="15" t="s">
        <v>44</v>
      </c>
      <c r="B33" s="21" t="s">
        <v>45</v>
      </c>
      <c r="C33" s="21">
        <v>50000</v>
      </c>
      <c r="D33" s="21">
        <v>50000</v>
      </c>
      <c r="E33" s="53">
        <v>39</v>
      </c>
      <c r="F33" s="53">
        <v>164295</v>
      </c>
      <c r="G33" s="17">
        <f t="shared" si="6"/>
        <v>328.59</v>
      </c>
      <c r="H33" s="17">
        <f t="shared" si="5"/>
        <v>328.59</v>
      </c>
      <c r="I33" s="18">
        <f t="shared" si="2"/>
        <v>1738.755423854376</v>
      </c>
      <c r="J33" s="19">
        <v>9449</v>
      </c>
      <c r="K33" s="20">
        <f>F33-'30.11'!F33</f>
        <v>40</v>
      </c>
      <c r="L33" s="20">
        <f t="shared" si="3"/>
        <v>-1</v>
      </c>
      <c r="N33" s="9"/>
    </row>
    <row r="34" spans="1:14" s="8" customFormat="1" ht="15.75">
      <c r="A34" s="39"/>
      <c r="B34" s="40"/>
      <c r="C34" s="40"/>
      <c r="D34" s="41"/>
      <c r="E34" s="54"/>
      <c r="F34" s="54"/>
      <c r="G34" s="42"/>
      <c r="H34" s="42"/>
      <c r="I34" s="43"/>
      <c r="J34" s="44"/>
      <c r="K34" s="20">
        <f>F34-'30.11'!F34</f>
        <v>0</v>
      </c>
      <c r="L34" s="20">
        <f t="shared" si="3"/>
        <v>0</v>
      </c>
      <c r="N34" s="9"/>
    </row>
    <row r="35" spans="1:14" s="8" customFormat="1" ht="15.75">
      <c r="A35" s="75"/>
      <c r="B35" s="75"/>
      <c r="C35" s="75"/>
      <c r="D35" s="75"/>
      <c r="E35" s="75"/>
      <c r="F35" s="75"/>
      <c r="G35" s="75"/>
      <c r="H35" s="75"/>
      <c r="N35" s="9"/>
    </row>
    <row r="36" spans="1:14" s="8" customFormat="1" ht="15.75">
      <c r="N36" s="9"/>
    </row>
    <row r="37" spans="1:14" s="8" customFormat="1" ht="15.75">
      <c r="N37" s="9"/>
    </row>
  </sheetData>
  <mergeCells count="16">
    <mergeCell ref="A1:H1"/>
    <mergeCell ref="A2:H2"/>
    <mergeCell ref="F3:H3"/>
    <mergeCell ref="A5:A7"/>
    <mergeCell ref="B5:B7"/>
    <mergeCell ref="C5:F5"/>
    <mergeCell ref="G5:H5"/>
    <mergeCell ref="I13:I14"/>
    <mergeCell ref="J13:J14"/>
    <mergeCell ref="A35:H35"/>
    <mergeCell ref="I5:I7"/>
    <mergeCell ref="J5:J7"/>
    <mergeCell ref="C6:D6"/>
    <mergeCell ref="E6:E7"/>
    <mergeCell ref="F6:F7"/>
    <mergeCell ref="G6:H6"/>
  </mergeCells>
  <pageMargins left="0.5" right="0.2" top="0.75" bottom="0.75" header="0.3" footer="0.3"/>
  <pageSetup orientation="landscape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="85" zoomScaleNormal="85" workbookViewId="0">
      <selection activeCell="N19" sqref="N19"/>
    </sheetView>
  </sheetViews>
  <sheetFormatPr defaultRowHeight="15"/>
  <cols>
    <col min="1" max="1" width="6.7109375" style="61" customWidth="1"/>
    <col min="2" max="2" width="50.42578125" style="61" customWidth="1"/>
    <col min="3" max="3" width="11.7109375" style="61" bestFit="1" customWidth="1"/>
    <col min="4" max="4" width="12.42578125" style="61" bestFit="1" customWidth="1"/>
    <col min="5" max="5" width="15.42578125" style="61" customWidth="1"/>
    <col min="6" max="6" width="11.7109375" style="61" customWidth="1"/>
    <col min="7" max="7" width="12.140625" style="61" customWidth="1"/>
    <col min="8" max="8" width="17" style="61" customWidth="1"/>
    <col min="9" max="9" width="17" style="61" hidden="1" customWidth="1"/>
    <col min="10" max="10" width="17" style="61" customWidth="1"/>
    <col min="11" max="16384" width="9.140625" style="61"/>
  </cols>
  <sheetData>
    <row r="1" spans="1:13" ht="15.75">
      <c r="A1" s="96" t="s">
        <v>63</v>
      </c>
      <c r="B1" s="96"/>
      <c r="G1" s="70" t="s">
        <v>64</v>
      </c>
    </row>
    <row r="2" spans="1:13" ht="15.75">
      <c r="A2" s="60"/>
      <c r="B2" s="60"/>
      <c r="C2" s="60"/>
      <c r="D2" s="60"/>
      <c r="E2" s="60"/>
      <c r="F2" s="60"/>
    </row>
    <row r="3" spans="1:13" ht="18.75">
      <c r="A3" s="2"/>
      <c r="B3" s="86" t="s">
        <v>86</v>
      </c>
      <c r="C3" s="86"/>
      <c r="D3" s="86"/>
      <c r="E3" s="86"/>
      <c r="F3" s="86"/>
      <c r="G3" s="86"/>
    </row>
    <row r="4" spans="1:13" s="62" customFormat="1" ht="15.75">
      <c r="A4" s="3"/>
      <c r="B4" s="4"/>
      <c r="C4" s="4"/>
      <c r="D4" s="5"/>
      <c r="E4" s="6"/>
      <c r="G4" s="97" t="s">
        <v>0</v>
      </c>
      <c r="H4" s="97"/>
    </row>
    <row r="5" spans="1:13" s="8" customFormat="1" ht="27.75" customHeight="1">
      <c r="A5" s="89" t="s">
        <v>1</v>
      </c>
      <c r="B5" s="89" t="s">
        <v>2</v>
      </c>
      <c r="C5" s="92" t="s">
        <v>65</v>
      </c>
      <c r="D5" s="92"/>
      <c r="E5" s="92"/>
      <c r="F5" s="93" t="s">
        <v>3</v>
      </c>
      <c r="G5" s="94"/>
      <c r="H5" s="76" t="s">
        <v>4</v>
      </c>
      <c r="I5" s="76" t="s">
        <v>88</v>
      </c>
      <c r="M5" s="9"/>
    </row>
    <row r="6" spans="1:13" s="8" customFormat="1" ht="27.75" customHeight="1">
      <c r="A6" s="90"/>
      <c r="B6" s="90"/>
      <c r="C6" s="79" t="s">
        <v>6</v>
      </c>
      <c r="D6" s="80"/>
      <c r="E6" s="83" t="s">
        <v>87</v>
      </c>
      <c r="F6" s="84" t="s">
        <v>7</v>
      </c>
      <c r="G6" s="85"/>
      <c r="H6" s="77"/>
      <c r="I6" s="77"/>
      <c r="M6" s="9"/>
    </row>
    <row r="7" spans="1:13" s="8" customFormat="1" ht="27.75" customHeight="1">
      <c r="A7" s="91"/>
      <c r="B7" s="91"/>
      <c r="C7" s="58" t="s">
        <v>8</v>
      </c>
      <c r="D7" s="10" t="s">
        <v>9</v>
      </c>
      <c r="E7" s="82"/>
      <c r="F7" s="58" t="s">
        <v>8</v>
      </c>
      <c r="G7" s="10" t="s">
        <v>9</v>
      </c>
      <c r="H7" s="78"/>
      <c r="I7" s="78"/>
      <c r="M7" s="9"/>
    </row>
    <row r="8" spans="1:13" s="8" customFormat="1" ht="15.75">
      <c r="A8" s="11"/>
      <c r="B8" s="11">
        <v>1</v>
      </c>
      <c r="C8" s="12">
        <v>2</v>
      </c>
      <c r="D8" s="12">
        <v>3</v>
      </c>
      <c r="E8" s="12">
        <v>5</v>
      </c>
      <c r="F8" s="59" t="s">
        <v>53</v>
      </c>
      <c r="G8" s="59" t="s">
        <v>54</v>
      </c>
      <c r="H8" s="14" t="s">
        <v>10</v>
      </c>
      <c r="I8" s="14">
        <v>8</v>
      </c>
      <c r="M8" s="9"/>
    </row>
    <row r="9" spans="1:13" s="8" customFormat="1" ht="15.75">
      <c r="A9" s="15" t="s">
        <v>57</v>
      </c>
      <c r="B9" s="15" t="s">
        <v>85</v>
      </c>
      <c r="C9" s="16">
        <f>C10+C29+C30+C37</f>
        <v>5451200</v>
      </c>
      <c r="D9" s="16">
        <f>D10+D29+D30+D37</f>
        <v>6810000</v>
      </c>
      <c r="E9" s="16">
        <f>E10+E29+E30+E37</f>
        <v>3330192</v>
      </c>
      <c r="F9" s="17">
        <f>E9/C9*100</f>
        <v>61.090989140005867</v>
      </c>
      <c r="G9" s="17">
        <f t="shared" ref="G9:G16" si="0">E9/D9*100</f>
        <v>48.901497797356832</v>
      </c>
      <c r="H9" s="18">
        <f>E9/I9*100</f>
        <v>113.53013710445295</v>
      </c>
      <c r="I9" s="19">
        <f>I10+I29+I30+I37</f>
        <v>2933311</v>
      </c>
      <c r="J9" s="20"/>
      <c r="K9" s="20"/>
      <c r="L9" s="20"/>
      <c r="M9" s="9"/>
    </row>
    <row r="10" spans="1:13" s="8" customFormat="1" ht="15.75">
      <c r="A10" s="15" t="s">
        <v>12</v>
      </c>
      <c r="B10" s="21" t="s">
        <v>59</v>
      </c>
      <c r="C10" s="16">
        <f>SUM(C11:C18)+C24+C25+C26+C27+C28</f>
        <v>5314700</v>
      </c>
      <c r="D10" s="16">
        <f t="shared" ref="D10:E10" si="1">SUM(D11:D18)+D24+D25+D26+D27+D28</f>
        <v>6670000</v>
      </c>
      <c r="E10" s="16">
        <f t="shared" si="1"/>
        <v>3223194</v>
      </c>
      <c r="F10" s="17">
        <f>E10/C10*100</f>
        <v>60.646772160234818</v>
      </c>
      <c r="G10" s="17">
        <f t="shared" si="0"/>
        <v>48.32374812593703</v>
      </c>
      <c r="H10" s="18">
        <f t="shared" ref="H10:H24" si="2">E10/I10*100</f>
        <v>114.15003362672458</v>
      </c>
      <c r="I10" s="19">
        <f>SUM(I11:I18)+I24+I25+I26+I27+I28</f>
        <v>2823647</v>
      </c>
      <c r="J10" s="20"/>
      <c r="K10" s="20"/>
      <c r="M10" s="9"/>
    </row>
    <row r="11" spans="1:13" s="8" customFormat="1" ht="15.75">
      <c r="A11" s="25">
        <v>1</v>
      </c>
      <c r="B11" s="26" t="s">
        <v>16</v>
      </c>
      <c r="C11" s="26">
        <v>1397000</v>
      </c>
      <c r="D11" s="26">
        <v>1611960</v>
      </c>
      <c r="E11" s="47">
        <v>859326</v>
      </c>
      <c r="F11" s="27">
        <f>E11/C11*100</f>
        <v>61.512240515390125</v>
      </c>
      <c r="G11" s="27">
        <f t="shared" si="0"/>
        <v>53.309387329710411</v>
      </c>
      <c r="H11" s="18">
        <f t="shared" si="2"/>
        <v>117.757992926238</v>
      </c>
      <c r="I11" s="28">
        <f>273118+456621</f>
        <v>729739</v>
      </c>
      <c r="J11" s="20"/>
      <c r="K11" s="20"/>
      <c r="M11" s="9"/>
    </row>
    <row r="12" spans="1:13" s="8" customFormat="1" ht="15.75">
      <c r="A12" s="25">
        <v>2</v>
      </c>
      <c r="B12" s="65" t="s">
        <v>67</v>
      </c>
      <c r="C12" s="26">
        <v>33000</v>
      </c>
      <c r="D12" s="26">
        <v>36200</v>
      </c>
      <c r="E12" s="49">
        <v>32004</v>
      </c>
      <c r="F12" s="31">
        <f t="shared" ref="F12:F17" si="3">$E12/C12*100</f>
        <v>96.981818181818184</v>
      </c>
      <c r="G12" s="31">
        <f t="shared" si="0"/>
        <v>88.408839779005518</v>
      </c>
      <c r="H12" s="18">
        <f t="shared" si="2"/>
        <v>131.70912383225647</v>
      </c>
      <c r="I12" s="28">
        <v>24299</v>
      </c>
      <c r="J12" s="20"/>
      <c r="K12" s="20"/>
      <c r="M12" s="9"/>
    </row>
    <row r="13" spans="1:13" s="8" customFormat="1" ht="15.75">
      <c r="A13" s="25">
        <v>3</v>
      </c>
      <c r="B13" s="26" t="s">
        <v>21</v>
      </c>
      <c r="C13" s="26">
        <v>1290000</v>
      </c>
      <c r="D13" s="26">
        <v>1290095</v>
      </c>
      <c r="E13" s="48">
        <v>608567</v>
      </c>
      <c r="F13" s="31">
        <f t="shared" si="3"/>
        <v>47.175736434108529</v>
      </c>
      <c r="G13" s="31">
        <f t="shared" si="0"/>
        <v>47.172262507799815</v>
      </c>
      <c r="H13" s="18">
        <f t="shared" si="2"/>
        <v>100.81872023193208</v>
      </c>
      <c r="I13" s="28">
        <v>603625</v>
      </c>
      <c r="J13" s="20"/>
      <c r="K13" s="20"/>
      <c r="M13" s="9"/>
    </row>
    <row r="14" spans="1:13" s="8" customFormat="1" ht="15.75">
      <c r="A14" s="25">
        <v>4</v>
      </c>
      <c r="B14" s="26" t="s">
        <v>27</v>
      </c>
      <c r="C14" s="26">
        <v>430000</v>
      </c>
      <c r="D14" s="26">
        <v>429090</v>
      </c>
      <c r="E14" s="48">
        <v>256894</v>
      </c>
      <c r="F14" s="31">
        <f t="shared" si="3"/>
        <v>59.742790697674423</v>
      </c>
      <c r="G14" s="31">
        <f>E14/D14*100</f>
        <v>59.869491248922138</v>
      </c>
      <c r="H14" s="18">
        <f>E14/I14*100</f>
        <v>122.31067351000313</v>
      </c>
      <c r="I14" s="28">
        <v>210034</v>
      </c>
      <c r="J14" s="20"/>
      <c r="K14" s="20"/>
      <c r="M14" s="9"/>
    </row>
    <row r="15" spans="1:13" s="8" customFormat="1" ht="15.75">
      <c r="A15" s="25">
        <v>5</v>
      </c>
      <c r="B15" s="26" t="s">
        <v>35</v>
      </c>
      <c r="C15" s="33">
        <v>560000</v>
      </c>
      <c r="D15" s="33">
        <v>562000</v>
      </c>
      <c r="E15" s="50">
        <v>328856</v>
      </c>
      <c r="F15" s="31">
        <f t="shared" si="3"/>
        <v>58.72428571428572</v>
      </c>
      <c r="G15" s="31">
        <f>E15/D15*100</f>
        <v>58.515302491103206</v>
      </c>
      <c r="H15" s="18"/>
      <c r="I15" s="28">
        <v>218327</v>
      </c>
      <c r="J15" s="20"/>
      <c r="K15" s="20"/>
      <c r="M15" s="9"/>
    </row>
    <row r="16" spans="1:13" s="8" customFormat="1" ht="15.75">
      <c r="A16" s="25">
        <v>6</v>
      </c>
      <c r="B16" s="26" t="s">
        <v>24</v>
      </c>
      <c r="C16" s="26">
        <v>340000</v>
      </c>
      <c r="D16" s="26">
        <v>340200</v>
      </c>
      <c r="E16" s="48">
        <v>203098</v>
      </c>
      <c r="F16" s="31">
        <f t="shared" si="3"/>
        <v>59.734705882352948</v>
      </c>
      <c r="G16" s="31">
        <f t="shared" si="0"/>
        <v>59.699588477366248</v>
      </c>
      <c r="H16" s="18">
        <f t="shared" si="2"/>
        <v>123.20842508841854</v>
      </c>
      <c r="I16" s="28">
        <v>164841</v>
      </c>
      <c r="J16" s="20"/>
      <c r="K16" s="20"/>
      <c r="M16" s="9"/>
    </row>
    <row r="17" spans="1:13" s="8" customFormat="1" ht="15.75">
      <c r="A17" s="25">
        <v>7</v>
      </c>
      <c r="B17" s="26" t="s">
        <v>29</v>
      </c>
      <c r="C17" s="26">
        <v>150000</v>
      </c>
      <c r="D17" s="26">
        <v>150428</v>
      </c>
      <c r="E17" s="48">
        <v>78399</v>
      </c>
      <c r="F17" s="31">
        <f t="shared" si="3"/>
        <v>52.265999999999998</v>
      </c>
      <c r="G17" s="31">
        <f>E17/D17*100</f>
        <v>52.117291993511849</v>
      </c>
      <c r="H17" s="18">
        <f>E17/I17*100</f>
        <v>99.87133757961783</v>
      </c>
      <c r="I17" s="28">
        <v>78500</v>
      </c>
      <c r="J17" s="20"/>
      <c r="K17" s="20"/>
      <c r="M17" s="9"/>
    </row>
    <row r="18" spans="1:13" s="8" customFormat="1" ht="15.75">
      <c r="A18" s="25">
        <v>8</v>
      </c>
      <c r="B18" s="26" t="s">
        <v>68</v>
      </c>
      <c r="C18" s="26">
        <f>C19+C20+C21+C22+C23</f>
        <v>788000</v>
      </c>
      <c r="D18" s="26">
        <f>D19+D20+D21+D22+D23</f>
        <v>1830000</v>
      </c>
      <c r="E18" s="26">
        <f>E19+E20+E21+E22+E23</f>
        <v>637246</v>
      </c>
      <c r="F18" s="31"/>
      <c r="G18" s="31"/>
      <c r="H18" s="18"/>
      <c r="I18" s="28">
        <f>I19+I20+I21+I22+I23</f>
        <v>587229</v>
      </c>
      <c r="J18" s="20"/>
      <c r="K18" s="20"/>
      <c r="M18" s="9"/>
    </row>
    <row r="19" spans="1:13" s="8" customFormat="1" ht="15.75">
      <c r="A19" s="25" t="s">
        <v>83</v>
      </c>
      <c r="B19" s="26" t="s">
        <v>66</v>
      </c>
      <c r="C19" s="26"/>
      <c r="D19" s="26"/>
      <c r="E19" s="48">
        <v>141</v>
      </c>
      <c r="F19" s="31"/>
      <c r="G19" s="31"/>
      <c r="H19" s="18"/>
      <c r="I19" s="28">
        <v>0</v>
      </c>
      <c r="J19" s="20"/>
      <c r="K19" s="20"/>
      <c r="M19" s="9"/>
    </row>
    <row r="20" spans="1:13" s="8" customFormat="1" ht="15.75">
      <c r="A20" s="25" t="s">
        <v>83</v>
      </c>
      <c r="B20" s="26" t="s">
        <v>25</v>
      </c>
      <c r="C20" s="26">
        <v>13000</v>
      </c>
      <c r="D20" s="26">
        <v>11870</v>
      </c>
      <c r="E20" s="50">
        <v>9315</v>
      </c>
      <c r="F20" s="31">
        <f t="shared" ref="F20:F24" si="4">$E20/C20*100</f>
        <v>71.65384615384616</v>
      </c>
      <c r="G20" s="31">
        <f t="shared" ref="G20:G26" si="5">E20/D20*100</f>
        <v>78.475147430497046</v>
      </c>
      <c r="H20" s="18">
        <f t="shared" si="2"/>
        <v>99.296450271826032</v>
      </c>
      <c r="I20" s="28">
        <v>9381</v>
      </c>
      <c r="J20" s="20"/>
      <c r="K20" s="20"/>
      <c r="M20" s="9"/>
    </row>
    <row r="21" spans="1:13" s="8" customFormat="1" ht="15.75">
      <c r="A21" s="25" t="s">
        <v>83</v>
      </c>
      <c r="B21" s="26" t="s">
        <v>69</v>
      </c>
      <c r="C21" s="26">
        <v>700000</v>
      </c>
      <c r="D21" s="26">
        <v>1740000</v>
      </c>
      <c r="E21" s="48">
        <v>555508</v>
      </c>
      <c r="F21" s="31">
        <f>E21/C21*100</f>
        <v>79.358285714285714</v>
      </c>
      <c r="G21" s="31">
        <f>E21/D21*100</f>
        <v>31.925747126436782</v>
      </c>
      <c r="H21" s="18">
        <f>E21/I21*100</f>
        <v>132.37853758972062</v>
      </c>
      <c r="I21" s="28">
        <v>419636</v>
      </c>
      <c r="J21" s="20"/>
      <c r="K21" s="20"/>
      <c r="M21" s="9"/>
    </row>
    <row r="22" spans="1:13" s="8" customFormat="1" ht="15.75">
      <c r="A22" s="25" t="s">
        <v>83</v>
      </c>
      <c r="B22" s="26" t="s">
        <v>46</v>
      </c>
      <c r="C22" s="26">
        <v>70000</v>
      </c>
      <c r="D22" s="26">
        <v>73130</v>
      </c>
      <c r="E22" s="50">
        <v>71866</v>
      </c>
      <c r="F22" s="31">
        <f>$E22/C22*100</f>
        <v>102.66571428571429</v>
      </c>
      <c r="G22" s="31">
        <f>E22/D22*100</f>
        <v>98.271571174620547</v>
      </c>
      <c r="H22" s="18">
        <f>E22/I22*100</f>
        <v>45.524860478522243</v>
      </c>
      <c r="I22" s="28">
        <v>157861</v>
      </c>
      <c r="J22" s="20"/>
      <c r="K22" s="20"/>
      <c r="M22" s="9"/>
    </row>
    <row r="23" spans="1:13" s="8" customFormat="1" ht="31.5">
      <c r="A23" s="25" t="s">
        <v>83</v>
      </c>
      <c r="B23" s="65" t="s">
        <v>70</v>
      </c>
      <c r="C23" s="26">
        <v>5000</v>
      </c>
      <c r="D23" s="26">
        <v>5000</v>
      </c>
      <c r="E23" s="50">
        <v>416</v>
      </c>
      <c r="F23" s="31">
        <f t="shared" ref="F23" si="6">E23/C23*100</f>
        <v>8.32</v>
      </c>
      <c r="G23" s="31">
        <f t="shared" ref="G23" si="7">E23/D23*100</f>
        <v>8.32</v>
      </c>
      <c r="H23" s="18">
        <f t="shared" ref="H23" si="8">E23/I23*100</f>
        <v>118.5185185185185</v>
      </c>
      <c r="I23" s="28">
        <v>351</v>
      </c>
      <c r="J23" s="20"/>
      <c r="K23" s="20"/>
      <c r="M23" s="9"/>
    </row>
    <row r="24" spans="1:13" s="8" customFormat="1" ht="15.75">
      <c r="A24" s="25">
        <v>9</v>
      </c>
      <c r="B24" s="26" t="s">
        <v>32</v>
      </c>
      <c r="C24" s="26">
        <v>33000</v>
      </c>
      <c r="D24" s="26">
        <v>44239</v>
      </c>
      <c r="E24" s="48">
        <v>40038</v>
      </c>
      <c r="F24" s="31">
        <f t="shared" si="4"/>
        <v>121.32727272727273</v>
      </c>
      <c r="G24" s="31">
        <f t="shared" si="5"/>
        <v>90.503854065417386</v>
      </c>
      <c r="H24" s="18">
        <f t="shared" si="2"/>
        <v>134.23858378595855</v>
      </c>
      <c r="I24" s="28">
        <v>29826</v>
      </c>
      <c r="J24" s="20"/>
      <c r="K24" s="20"/>
      <c r="M24" s="9"/>
    </row>
    <row r="25" spans="1:13" s="8" customFormat="1" ht="47.25">
      <c r="A25" s="25">
        <v>10</v>
      </c>
      <c r="B25" s="66" t="s">
        <v>84</v>
      </c>
      <c r="C25" s="26"/>
      <c r="D25" s="26"/>
      <c r="E25" s="50">
        <v>1500</v>
      </c>
      <c r="F25" s="31"/>
      <c r="G25" s="31"/>
      <c r="H25" s="18"/>
      <c r="I25" s="28">
        <v>0</v>
      </c>
      <c r="J25" s="20"/>
      <c r="K25" s="20"/>
      <c r="M25" s="9"/>
    </row>
    <row r="26" spans="1:13" s="8" customFormat="1" ht="15.75">
      <c r="A26" s="25">
        <v>11</v>
      </c>
      <c r="B26" s="26" t="s">
        <v>43</v>
      </c>
      <c r="C26" s="36">
        <v>106000</v>
      </c>
      <c r="D26" s="36">
        <v>130000</v>
      </c>
      <c r="E26" s="50">
        <v>76983</v>
      </c>
      <c r="F26" s="37">
        <f t="shared" ref="F26" si="9">E26/C26*100</f>
        <v>72.625471698113202</v>
      </c>
      <c r="G26" s="37">
        <f t="shared" si="5"/>
        <v>59.217692307692303</v>
      </c>
      <c r="H26" s="18">
        <f t="shared" ref="H26" si="10">E26/I26*100</f>
        <v>111.04812186255842</v>
      </c>
      <c r="I26" s="28">
        <v>69324</v>
      </c>
      <c r="J26" s="20"/>
      <c r="K26" s="20"/>
      <c r="M26" s="9"/>
    </row>
    <row r="27" spans="1:13" s="8" customFormat="1" ht="15.75">
      <c r="A27" s="25">
        <v>12</v>
      </c>
      <c r="B27" s="26" t="s">
        <v>71</v>
      </c>
      <c r="C27" s="26">
        <v>2000</v>
      </c>
      <c r="D27" s="26">
        <v>10350</v>
      </c>
      <c r="E27" s="50">
        <v>4565</v>
      </c>
      <c r="F27" s="31">
        <f t="shared" ref="F27:F30" si="11">E27/C27*100</f>
        <v>228.25000000000003</v>
      </c>
      <c r="G27" s="31">
        <f t="shared" ref="G27:G30" si="12">E27/D27*100</f>
        <v>44.106280193236714</v>
      </c>
      <c r="H27" s="18">
        <f t="shared" ref="H27:H30" si="13">E27/I27*100</f>
        <v>585.25641025641016</v>
      </c>
      <c r="I27" s="28">
        <v>780</v>
      </c>
      <c r="J27" s="20"/>
      <c r="K27" s="20"/>
      <c r="M27" s="9"/>
    </row>
    <row r="28" spans="1:13" s="8" customFormat="1" ht="15.75">
      <c r="A28" s="25">
        <v>13</v>
      </c>
      <c r="B28" s="26" t="s">
        <v>42</v>
      </c>
      <c r="C28" s="26">
        <f>183000+2700</f>
        <v>185700</v>
      </c>
      <c r="D28" s="26">
        <f>184650+50788</f>
        <v>235438</v>
      </c>
      <c r="E28" s="50">
        <f>80900+14818</f>
        <v>95718</v>
      </c>
      <c r="F28" s="27">
        <f t="shared" si="11"/>
        <v>51.544426494345721</v>
      </c>
      <c r="G28" s="27">
        <f t="shared" si="12"/>
        <v>40.655289290598802</v>
      </c>
      <c r="H28" s="18">
        <f t="shared" si="13"/>
        <v>89.35336015608226</v>
      </c>
      <c r="I28" s="28">
        <f>93292+13831</f>
        <v>107123</v>
      </c>
      <c r="J28" s="20"/>
      <c r="K28" s="20"/>
      <c r="M28" s="9"/>
    </row>
    <row r="29" spans="1:13" s="68" customFormat="1" ht="15.75">
      <c r="A29" s="15" t="s">
        <v>44</v>
      </c>
      <c r="B29" s="21" t="s">
        <v>72</v>
      </c>
      <c r="C29" s="21">
        <v>0</v>
      </c>
      <c r="D29" s="21">
        <v>0</v>
      </c>
      <c r="E29" s="52">
        <v>0</v>
      </c>
      <c r="F29" s="27"/>
      <c r="G29" s="27"/>
      <c r="H29" s="57"/>
      <c r="I29" s="19">
        <v>0</v>
      </c>
      <c r="J29" s="67"/>
      <c r="K29" s="67"/>
      <c r="M29" s="69"/>
    </row>
    <row r="30" spans="1:13" s="68" customFormat="1" ht="15.75">
      <c r="A30" s="15" t="s">
        <v>73</v>
      </c>
      <c r="B30" s="21" t="s">
        <v>74</v>
      </c>
      <c r="C30" s="21">
        <v>136500</v>
      </c>
      <c r="D30" s="21">
        <v>140000</v>
      </c>
      <c r="E30" s="52">
        <f>E31+E32+E33+E34+E35+E36</f>
        <v>106998</v>
      </c>
      <c r="F30" s="17">
        <f t="shared" si="11"/>
        <v>78.386813186813185</v>
      </c>
      <c r="G30" s="17">
        <f t="shared" si="12"/>
        <v>76.427142857142854</v>
      </c>
      <c r="H30" s="57">
        <f t="shared" si="13"/>
        <v>97.568937846512981</v>
      </c>
      <c r="I30" s="19">
        <v>109664</v>
      </c>
      <c r="J30" s="67"/>
      <c r="K30" s="67"/>
      <c r="M30" s="69"/>
    </row>
    <row r="31" spans="1:13" s="8" customFormat="1" ht="15.75">
      <c r="A31" s="25">
        <v>1</v>
      </c>
      <c r="B31" s="26" t="s">
        <v>75</v>
      </c>
      <c r="C31" s="26"/>
      <c r="D31" s="26"/>
      <c r="E31" s="50">
        <v>106376</v>
      </c>
      <c r="F31" s="27"/>
      <c r="G31" s="27"/>
      <c r="H31" s="18"/>
      <c r="I31" s="28"/>
      <c r="J31" s="20"/>
      <c r="K31" s="20"/>
      <c r="M31" s="9"/>
    </row>
    <row r="32" spans="1:13" s="8" customFormat="1" ht="15.75">
      <c r="A32" s="25">
        <v>2</v>
      </c>
      <c r="B32" s="26" t="s">
        <v>76</v>
      </c>
      <c r="C32" s="26"/>
      <c r="D32" s="26"/>
      <c r="E32" s="50">
        <v>56</v>
      </c>
      <c r="F32" s="27"/>
      <c r="G32" s="27"/>
      <c r="H32" s="18"/>
      <c r="I32" s="28"/>
      <c r="J32" s="20"/>
      <c r="K32" s="20"/>
      <c r="M32" s="9"/>
    </row>
    <row r="33" spans="1:13" s="8" customFormat="1" ht="15.75">
      <c r="A33" s="25">
        <v>3</v>
      </c>
      <c r="B33" s="26" t="s">
        <v>77</v>
      </c>
      <c r="C33" s="26"/>
      <c r="D33" s="26"/>
      <c r="E33" s="50">
        <v>502</v>
      </c>
      <c r="F33" s="27"/>
      <c r="G33" s="27"/>
      <c r="H33" s="18"/>
      <c r="I33" s="28"/>
      <c r="J33" s="20"/>
      <c r="K33" s="20"/>
      <c r="M33" s="9"/>
    </row>
    <row r="34" spans="1:13" s="8" customFormat="1" ht="15.75">
      <c r="A34" s="25">
        <v>4</v>
      </c>
      <c r="B34" s="26" t="s">
        <v>78</v>
      </c>
      <c r="C34" s="26"/>
      <c r="D34" s="26"/>
      <c r="E34" s="50">
        <v>0</v>
      </c>
      <c r="F34" s="27"/>
      <c r="G34" s="27"/>
      <c r="H34" s="18"/>
      <c r="I34" s="28"/>
      <c r="J34" s="20"/>
      <c r="K34" s="20"/>
      <c r="M34" s="9"/>
    </row>
    <row r="35" spans="1:13" s="8" customFormat="1" ht="15.75">
      <c r="A35" s="25">
        <v>5</v>
      </c>
      <c r="B35" s="26" t="s">
        <v>79</v>
      </c>
      <c r="C35" s="26"/>
      <c r="D35" s="26"/>
      <c r="E35" s="50">
        <v>0</v>
      </c>
      <c r="F35" s="27"/>
      <c r="G35" s="27"/>
      <c r="H35" s="18"/>
      <c r="I35" s="28"/>
      <c r="J35" s="20"/>
      <c r="K35" s="20"/>
      <c r="M35" s="9"/>
    </row>
    <row r="36" spans="1:13" s="8" customFormat="1" ht="15.75">
      <c r="A36" s="25">
        <v>6</v>
      </c>
      <c r="B36" s="26" t="s">
        <v>80</v>
      </c>
      <c r="C36" s="26"/>
      <c r="D36" s="26"/>
      <c r="E36" s="50">
        <v>64</v>
      </c>
      <c r="F36" s="27"/>
      <c r="G36" s="27"/>
      <c r="H36" s="18"/>
      <c r="I36" s="28"/>
      <c r="J36" s="20"/>
      <c r="K36" s="20"/>
      <c r="M36" s="9"/>
    </row>
    <row r="37" spans="1:13" s="68" customFormat="1" ht="15.75">
      <c r="A37" s="15" t="s">
        <v>60</v>
      </c>
      <c r="B37" s="21" t="s">
        <v>81</v>
      </c>
      <c r="C37" s="21"/>
      <c r="D37" s="21">
        <v>0</v>
      </c>
      <c r="E37" s="52"/>
      <c r="F37" s="17"/>
      <c r="G37" s="17"/>
      <c r="H37" s="57"/>
      <c r="I37" s="19">
        <v>0</v>
      </c>
      <c r="J37" s="67"/>
      <c r="K37" s="67"/>
      <c r="M37" s="69"/>
    </row>
    <row r="38" spans="1:13" s="68" customFormat="1" ht="15.75">
      <c r="A38" s="15" t="s">
        <v>58</v>
      </c>
      <c r="B38" s="21" t="s">
        <v>82</v>
      </c>
      <c r="C38" s="21"/>
      <c r="D38" s="21">
        <f>D39+D40</f>
        <v>6142291</v>
      </c>
      <c r="E38" s="21">
        <f>E39+E40</f>
        <v>3111876</v>
      </c>
      <c r="F38" s="17"/>
      <c r="G38" s="17">
        <f>E38/D38*100</f>
        <v>50.663115765762321</v>
      </c>
      <c r="H38" s="57">
        <f>E38/I38*100</f>
        <v>117.54847273442921</v>
      </c>
      <c r="I38" s="19">
        <f>I39+I40</f>
        <v>2647313</v>
      </c>
      <c r="J38" s="67"/>
      <c r="K38" s="67"/>
      <c r="M38" s="69"/>
    </row>
    <row r="39" spans="1:13" s="68" customFormat="1" ht="15.75">
      <c r="A39" s="15">
        <v>1</v>
      </c>
      <c r="B39" s="26" t="s">
        <v>61</v>
      </c>
      <c r="C39" s="26"/>
      <c r="D39" s="26">
        <v>5791924</v>
      </c>
      <c r="E39" s="50">
        <v>2896960</v>
      </c>
      <c r="F39" s="17"/>
      <c r="G39" s="27">
        <f t="shared" ref="G39:G40" si="14">E39/D39*100</f>
        <v>50.017230889079343</v>
      </c>
      <c r="H39" s="57">
        <f t="shared" ref="H39:H40" si="15">E39/I39*100</f>
        <v>118.53355155482814</v>
      </c>
      <c r="I39" s="28">
        <v>2444000</v>
      </c>
      <c r="J39" s="67"/>
      <c r="K39" s="67"/>
      <c r="M39" s="69"/>
    </row>
    <row r="40" spans="1:13" s="68" customFormat="1" ht="15.75">
      <c r="A40" s="15">
        <v>2</v>
      </c>
      <c r="B40" s="26" t="s">
        <v>62</v>
      </c>
      <c r="C40" s="26"/>
      <c r="D40" s="26">
        <v>350367</v>
      </c>
      <c r="E40" s="50">
        <v>214916</v>
      </c>
      <c r="F40" s="17"/>
      <c r="G40" s="27">
        <f t="shared" si="14"/>
        <v>61.340251793119783</v>
      </c>
      <c r="H40" s="57">
        <f t="shared" si="15"/>
        <v>105.70696413903687</v>
      </c>
      <c r="I40" s="28">
        <v>203313</v>
      </c>
      <c r="J40" s="67"/>
      <c r="K40" s="67"/>
      <c r="M40" s="69"/>
    </row>
    <row r="41" spans="1:13" s="62" customFormat="1" ht="15.75">
      <c r="A41" s="39"/>
      <c r="B41" s="40"/>
      <c r="C41" s="40"/>
      <c r="D41" s="40"/>
      <c r="E41" s="42"/>
      <c r="F41" s="42"/>
      <c r="G41" s="63"/>
      <c r="H41" s="64"/>
      <c r="I41" s="63"/>
    </row>
    <row r="42" spans="1:13" s="62" customFormat="1" ht="15.75">
      <c r="A42" s="95"/>
      <c r="B42" s="95"/>
      <c r="C42" s="95"/>
      <c r="D42" s="95"/>
      <c r="E42" s="95"/>
      <c r="F42" s="95"/>
    </row>
    <row r="43" spans="1:13" s="62" customFormat="1" ht="15.75"/>
    <row r="44" spans="1:13" s="62" customFormat="1" ht="15.75"/>
  </sheetData>
  <mergeCells count="13">
    <mergeCell ref="A42:F42"/>
    <mergeCell ref="H5:H7"/>
    <mergeCell ref="C6:D6"/>
    <mergeCell ref="A1:B1"/>
    <mergeCell ref="C5:E5"/>
    <mergeCell ref="F5:G5"/>
    <mergeCell ref="G4:H4"/>
    <mergeCell ref="I5:I7"/>
    <mergeCell ref="E6:E7"/>
    <mergeCell ref="F6:G6"/>
    <mergeCell ref="B3:G3"/>
    <mergeCell ref="A5:A7"/>
    <mergeCell ref="B5:B7"/>
  </mergeCells>
  <pageMargins left="0.15" right="0.15" top="0.5" bottom="0.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30.11</vt:lpstr>
      <vt:lpstr>04.12</vt:lpstr>
      <vt:lpstr>Bao cao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2019-04-17T03:15:28Z</cp:lastPrinted>
  <dcterms:created xsi:type="dcterms:W3CDTF">2018-01-02T07:29:48Z</dcterms:created>
  <dcterms:modified xsi:type="dcterms:W3CDTF">2019-07-17T03:33:19Z</dcterms:modified>
</cp:coreProperties>
</file>