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ntanm\Downloads\"/>
    </mc:Choice>
  </mc:AlternateContent>
  <xr:revisionPtr revIDLastSave="0" documentId="13_ncr:1_{EF811F9B-12C9-49F8-8512-42F67C51825F}" xr6:coauthVersionLast="47" xr6:coauthVersionMax="47" xr10:uidLastSave="{00000000-0000-0000-0000-000000000000}"/>
  <bookViews>
    <workbookView xWindow="-120" yWindow="-120" windowWidth="24240" windowHeight="13020" xr2:uid="{00000000-000D-0000-FFFF-FFFF00000000}"/>
  </bookViews>
  <sheets>
    <sheet name="Bao ca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8" i="1" l="1"/>
  <c r="D127" i="1"/>
  <c r="N126" i="1"/>
  <c r="N125" i="1" s="1"/>
  <c r="L126" i="1"/>
  <c r="K126" i="1"/>
  <c r="O125" i="1"/>
  <c r="M125" i="1"/>
  <c r="L125" i="1"/>
  <c r="K125" i="1"/>
  <c r="K122" i="1" s="1"/>
  <c r="J125" i="1"/>
  <c r="I125" i="1"/>
  <c r="I122" i="1" s="1"/>
  <c r="H125" i="1"/>
  <c r="H122" i="1" s="1"/>
  <c r="G125" i="1"/>
  <c r="G122" i="1" s="1"/>
  <c r="F125" i="1"/>
  <c r="E125" i="1"/>
  <c r="E122" i="1" s="1"/>
  <c r="N124" i="1"/>
  <c r="N122" i="1" s="1"/>
  <c r="L124" i="1"/>
  <c r="K124" i="1"/>
  <c r="O123" i="1"/>
  <c r="M123" i="1"/>
  <c r="M122" i="1" s="1"/>
  <c r="L123" i="1"/>
  <c r="G123" i="1"/>
  <c r="L122" i="1"/>
  <c r="J122" i="1"/>
  <c r="F122" i="1"/>
  <c r="O120" i="1"/>
  <c r="L120" i="1"/>
  <c r="K120" i="1"/>
  <c r="K133" i="1" s="1"/>
  <c r="J120" i="1"/>
  <c r="J133" i="1" s="1"/>
  <c r="I120" i="1"/>
  <c r="H120" i="1"/>
  <c r="O119" i="1"/>
  <c r="O132" i="1" s="1"/>
  <c r="N119" i="1"/>
  <c r="M119" i="1"/>
  <c r="M132" i="1" s="1"/>
  <c r="J119" i="1"/>
  <c r="J132" i="1" s="1"/>
  <c r="I119" i="1"/>
  <c r="I132" i="1" s="1"/>
  <c r="H119" i="1"/>
  <c r="H132" i="1" s="1"/>
  <c r="G119" i="1"/>
  <c r="G132" i="1" s="1"/>
  <c r="F119" i="1"/>
  <c r="F132" i="1" s="1"/>
  <c r="E119" i="1"/>
  <c r="E132" i="1" s="1"/>
  <c r="O118" i="1"/>
  <c r="N118" i="1"/>
  <c r="N131" i="1" s="1"/>
  <c r="L118" i="1"/>
  <c r="L131" i="1" s="1"/>
  <c r="K118" i="1"/>
  <c r="K131" i="1" s="1"/>
  <c r="J118" i="1"/>
  <c r="J131" i="1" s="1"/>
  <c r="I118" i="1"/>
  <c r="I131" i="1" s="1"/>
  <c r="H118" i="1"/>
  <c r="H131" i="1" s="1"/>
  <c r="F118" i="1"/>
  <c r="F131" i="1" s="1"/>
  <c r="E118" i="1"/>
  <c r="E131" i="1" s="1"/>
  <c r="D114" i="1"/>
  <c r="D113" i="1"/>
  <c r="D112" i="1"/>
  <c r="G111" i="1"/>
  <c r="G118" i="1" s="1"/>
  <c r="D110" i="1"/>
  <c r="D109" i="1"/>
  <c r="D108" i="1"/>
  <c r="O107" i="1"/>
  <c r="N107" i="1"/>
  <c r="M107" i="1"/>
  <c r="L107" i="1"/>
  <c r="K107" i="1"/>
  <c r="J107" i="1"/>
  <c r="I107" i="1"/>
  <c r="H107" i="1"/>
  <c r="F107" i="1"/>
  <c r="E107" i="1"/>
  <c r="D106" i="1"/>
  <c r="D105" i="1"/>
  <c r="D104" i="1"/>
  <c r="O103" i="1"/>
  <c r="N103" i="1"/>
  <c r="M103" i="1"/>
  <c r="L103" i="1"/>
  <c r="K103" i="1"/>
  <c r="J103" i="1"/>
  <c r="I103" i="1"/>
  <c r="H103" i="1"/>
  <c r="G103" i="1"/>
  <c r="F103" i="1"/>
  <c r="E103" i="1"/>
  <c r="D102" i="1"/>
  <c r="D101" i="1"/>
  <c r="D100" i="1"/>
  <c r="D99" i="1"/>
  <c r="D98" i="1"/>
  <c r="D97" i="1"/>
  <c r="D96" i="1"/>
  <c r="D95" i="1"/>
  <c r="D94" i="1"/>
  <c r="D93" i="1"/>
  <c r="D92" i="1"/>
  <c r="D91" i="1"/>
  <c r="O90" i="1"/>
  <c r="O89" i="1" s="1"/>
  <c r="N90" i="1"/>
  <c r="M90" i="1"/>
  <c r="L90" i="1"/>
  <c r="L89" i="1" s="1"/>
  <c r="K90" i="1"/>
  <c r="K89" i="1" s="1"/>
  <c r="J90" i="1"/>
  <c r="I90" i="1"/>
  <c r="I89" i="1" s="1"/>
  <c r="H90" i="1"/>
  <c r="H89" i="1" s="1"/>
  <c r="G90" i="1"/>
  <c r="G89" i="1" s="1"/>
  <c r="F90" i="1"/>
  <c r="E90" i="1"/>
  <c r="M89" i="1"/>
  <c r="E89" i="1"/>
  <c r="D88" i="1"/>
  <c r="D87" i="1"/>
  <c r="M86" i="1"/>
  <c r="D86" i="1" s="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O55" i="1"/>
  <c r="N55" i="1"/>
  <c r="M55" i="1"/>
  <c r="L55" i="1"/>
  <c r="K55" i="1"/>
  <c r="J55" i="1"/>
  <c r="I55" i="1"/>
  <c r="H55" i="1"/>
  <c r="G55" i="1"/>
  <c r="F55" i="1"/>
  <c r="E55" i="1"/>
  <c r="D54" i="1"/>
  <c r="D53" i="1"/>
  <c r="D52" i="1"/>
  <c r="D51" i="1"/>
  <c r="D50" i="1"/>
  <c r="D49" i="1"/>
  <c r="D48" i="1"/>
  <c r="E47" i="1"/>
  <c r="D47" i="1" s="1"/>
  <c r="D46" i="1"/>
  <c r="D45" i="1"/>
  <c r="D44" i="1"/>
  <c r="G43" i="1"/>
  <c r="G120" i="1" s="1"/>
  <c r="G133" i="1" s="1"/>
  <c r="D42" i="1"/>
  <c r="D41" i="1"/>
  <c r="D40" i="1"/>
  <c r="D39" i="1"/>
  <c r="D38" i="1"/>
  <c r="D37" i="1"/>
  <c r="D36" i="1"/>
  <c r="D35" i="1"/>
  <c r="D34" i="1"/>
  <c r="D33" i="1"/>
  <c r="D31" i="1"/>
  <c r="M30" i="1"/>
  <c r="D30" i="1" s="1"/>
  <c r="K29" i="1"/>
  <c r="D29" i="1" s="1"/>
  <c r="O28" i="1"/>
  <c r="O12" i="1" s="1"/>
  <c r="N28" i="1"/>
  <c r="L28" i="1"/>
  <c r="L12" i="1" s="1"/>
  <c r="J28" i="1"/>
  <c r="J12" i="1" s="1"/>
  <c r="I28" i="1"/>
  <c r="I12" i="1" s="1"/>
  <c r="H28" i="1"/>
  <c r="G28" i="1"/>
  <c r="F28" i="1"/>
  <c r="E28" i="1"/>
  <c r="D27" i="1"/>
  <c r="D26" i="1"/>
  <c r="D25" i="1"/>
  <c r="N24" i="1"/>
  <c r="N120" i="1" s="1"/>
  <c r="M24" i="1"/>
  <c r="D24" i="1" s="1"/>
  <c r="D23" i="1"/>
  <c r="F22" i="1"/>
  <c r="F120" i="1" s="1"/>
  <c r="D21" i="1"/>
  <c r="D20" i="1"/>
  <c r="D19" i="1"/>
  <c r="D18" i="1"/>
  <c r="D17" i="1"/>
  <c r="D16" i="1"/>
  <c r="D15" i="1"/>
  <c r="D14" i="1"/>
  <c r="D13" i="1"/>
  <c r="H12" i="1"/>
  <c r="M118" i="1"/>
  <c r="L119" i="1"/>
  <c r="K119" i="1"/>
  <c r="L133" i="1" l="1"/>
  <c r="F89" i="1"/>
  <c r="J89" i="1"/>
  <c r="D89" i="1" s="1"/>
  <c r="N89" i="1"/>
  <c r="I133" i="1"/>
  <c r="D123" i="1"/>
  <c r="D55" i="1"/>
  <c r="H133" i="1"/>
  <c r="O131" i="1"/>
  <c r="N132" i="1"/>
  <c r="D126" i="1"/>
  <c r="L132" i="1"/>
  <c r="L117" i="1"/>
  <c r="N12" i="1"/>
  <c r="N135" i="1" s="1"/>
  <c r="D119" i="1"/>
  <c r="F12" i="1"/>
  <c r="H117" i="1"/>
  <c r="H135" i="1" s="1"/>
  <c r="O117" i="1"/>
  <c r="D103" i="1"/>
  <c r="I117" i="1"/>
  <c r="I135" i="1" s="1"/>
  <c r="O133" i="1"/>
  <c r="O122" i="1"/>
  <c r="D125" i="1"/>
  <c r="D118" i="1"/>
  <c r="G12" i="1"/>
  <c r="M120" i="1"/>
  <c r="M133" i="1" s="1"/>
  <c r="M28" i="1"/>
  <c r="M12" i="1" s="1"/>
  <c r="D90" i="1"/>
  <c r="J117" i="1"/>
  <c r="D124" i="1"/>
  <c r="G131" i="1"/>
  <c r="G117" i="1"/>
  <c r="K132" i="1"/>
  <c r="K117" i="1"/>
  <c r="M131" i="1"/>
  <c r="F133" i="1"/>
  <c r="F117" i="1"/>
  <c r="N133" i="1"/>
  <c r="N117" i="1"/>
  <c r="D122" i="1"/>
  <c r="E12" i="1"/>
  <c r="D22" i="1"/>
  <c r="K28" i="1"/>
  <c r="K12" i="1" s="1"/>
  <c r="D43" i="1"/>
  <c r="E120" i="1"/>
  <c r="G107" i="1"/>
  <c r="D107" i="1" s="1"/>
  <c r="D111" i="1"/>
  <c r="M117" i="1" l="1"/>
  <c r="M135" i="1" s="1"/>
  <c r="J135" i="1"/>
  <c r="D120" i="1"/>
  <c r="D133" i="1" s="1"/>
  <c r="F135" i="1"/>
  <c r="D132" i="1"/>
  <c r="D12" i="1"/>
  <c r="D28" i="1"/>
  <c r="L135" i="1"/>
  <c r="O135" i="1"/>
  <c r="D131" i="1"/>
  <c r="E133" i="1"/>
  <c r="E117" i="1"/>
  <c r="K135" i="1"/>
  <c r="G135" i="1"/>
  <c r="D130" i="1" l="1"/>
  <c r="D117" i="1"/>
  <c r="D135" i="1"/>
  <c r="E135" i="1"/>
</calcChain>
</file>

<file path=xl/sharedStrings.xml><?xml version="1.0" encoding="utf-8"?>
<sst xmlns="http://schemas.openxmlformats.org/spreadsheetml/2006/main" count="235" uniqueCount="140">
  <si>
    <t>ỦY BAN NHÂN DÂN TỈNH ĐẮK LẮK</t>
  </si>
  <si>
    <t>Biểu số 53/CK-NSNN</t>
  </si>
  <si>
    <t xml:space="preserve">DỰ TOÁN CHI THƯỜNG XUYÊN CỦA NGÂN SÁCH CẤP TỈNH CHO TỪNG CƠ QUAN, </t>
  </si>
  <si>
    <t>TỔ CHỨC THEO LĨNH VỰC NĂM 2021</t>
  </si>
  <si>
    <t>(Kèm theo Quyết định số:          /QĐ-UBND ngày    /01/2021 của UBND tỉnh)</t>
  </si>
  <si>
    <t>Đơn vị tính: Triệu đồng</t>
  </si>
  <si>
    <t>STT</t>
  </si>
  <si>
    <t>Tên đơn vị</t>
  </si>
  <si>
    <t>Phòng</t>
  </si>
  <si>
    <t>Tổng số</t>
  </si>
  <si>
    <t>Trong đó:</t>
  </si>
  <si>
    <t xml:space="preserve"> Chi 
giáo dục
 - đào tạo
 và dạy nghề</t>
  </si>
  <si>
    <t xml:space="preserve"> 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</si>
  <si>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</si>
  <si>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</si>
  <si>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</si>
  <si>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</si>
  <si>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</si>
  <si>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</si>
  <si>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</si>
  <si>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</si>
  <si>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</si>
  <si>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</si>
  <si>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</si>
  <si>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</si>
  <si>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</si>
  <si>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</si>
  <si>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TỔNG SỐ</t>
  </si>
  <si>
    <t>Chi phục vụ công tác bảo vệ rừng</t>
  </si>
  <si>
    <t>DN</t>
  </si>
  <si>
    <t>NS</t>
  </si>
  <si>
    <t>III</t>
  </si>
  <si>
    <t>CHI KHỐI SỞ, BAN, NGÀNH</t>
  </si>
  <si>
    <t>Ban an toàn giao thông tỉnh</t>
  </si>
  <si>
    <t>Ban Dân tộc tỉnh</t>
  </si>
  <si>
    <t>VX</t>
  </si>
  <si>
    <t>Ban quản lý các Khu công nghiệp tỉnh</t>
  </si>
  <si>
    <t xml:space="preserve">Đài Phát thanh và Truyền hình </t>
  </si>
  <si>
    <t>Sở Công thương</t>
  </si>
  <si>
    <t xml:space="preserve">Sở Giáo dục và Đào tạo </t>
  </si>
  <si>
    <t>Sở Giao thông và vận tải</t>
  </si>
  <si>
    <t xml:space="preserve">  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</si>
  <si>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</si>
  <si>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</si>
  <si>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</si>
  <si>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</si>
  <si>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</si>
  <si>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</si>
  <si>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</si>
  <si>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</si>
  <si>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</si>
  <si>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</si>
  <si>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 xml:space="preserve">Trong đó: </t>
  </si>
  <si>
    <t xml:space="preserve">                - Vốn đối ứng các dự án</t>
  </si>
  <si>
    <t xml:space="preserve">                - Chi cho sự nghiệp thủy lợi và đề án Kiên cố hóa kênh mương</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</si>
  <si>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</si>
  <si>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</si>
  <si>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</si>
  <si>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</si>
  <si>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</si>
  <si>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</si>
  <si>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</si>
  <si>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</si>
  <si>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</si>
  <si>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</si>
  <si>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</si>
  <si>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</si>
  <si>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</si>
  <si>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</si>
  <si>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</si>
  <si>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Hội đồng nhân dân tỉnh</t>
  </si>
  <si>
    <t>Văn phòng Uỷ ban nhân dân tỉnh</t>
  </si>
  <si>
    <t>IV</t>
  </si>
  <si>
    <t>CHI CHO CÁC ĐOÀN, HỘI</t>
  </si>
  <si>
    <t>Đoàn đại biểu quốc hội</t>
  </si>
  <si>
    <t>Đoàn luật sư</t>
  </si>
  <si>
    <t>Hiệp hội Cà phê Buôn Ma Thuột</t>
  </si>
  <si>
    <t>Hiệp hội Doanh nghiệp tỉnh</t>
  </si>
  <si>
    <t>Hội Bảo trợ người tàn tật và trẻ em mồ côi</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</si>
  <si>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</si>
  <si>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</si>
  <si>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</si>
  <si>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</si>
  <si>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</si>
  <si>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</si>
  <si>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</si>
  <si>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</si>
  <si>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</si>
  <si>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</si>
  <si>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Kế hoạch hóa và gia đình</t>
  </si>
  <si>
    <t xml:space="preserve">Hội Khoa học kỹ thuật lâm nghiệp </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</si>
  <si>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</si>
  <si>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</si>
  <si>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</si>
  <si>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</si>
  <si>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</si>
  <si>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</si>
  <si>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</si>
  <si>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</si>
  <si>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</si>
  <si>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</si>
  <si>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</si>
  <si>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</si>
  <si>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</si>
  <si>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</si>
  <si>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 xml:space="preserve">  Trong đó: Quỹ hỗ trợ phát triển Hợp tác xã</t>
  </si>
  <si>
    <t>Ủy ban đoàn kết công giáo</t>
  </si>
  <si>
    <t>V</t>
  </si>
  <si>
    <t>CHI HỖ TRỢ CÁC CÔNG TY</t>
  </si>
  <si>
    <t>Công ty TNHH MTV cao su và lâm nghiệp Phước Hòa Đắk Lắk</t>
  </si>
  <si>
    <t>Công ty TNHH MTV chế biến thực phẩm 
và lâm nghiệp Đắk Lắk</t>
  </si>
  <si>
    <t>Công ty TNHH MTV lâm nghiệp Buôn Wing</t>
  </si>
  <si>
    <t>Công ty TNHH MTV lâm nghiệp Buôn Za Wầm</t>
  </si>
  <si>
    <t>Công ty TNHH MTV lâm nghiệp Chư Phả</t>
  </si>
  <si>
    <t>Công ty TNHH MTV lâm nghiệp Ea H'leo</t>
  </si>
  <si>
    <t>Công ty TNHH MTV lâm nghiệp Ea Kar</t>
  </si>
  <si>
    <t>Công ty TNHH MTV lâm nghiệp Ea Wy</t>
  </si>
  <si>
    <t xml:space="preserve">Công ty TNHH MTV lâm nghiệp Krông Bông </t>
  </si>
  <si>
    <t>Công ty TNHH MTV lâm nghiệp Lắk</t>
  </si>
  <si>
    <t>Công ty TNHH MTV lâm nghiệp M' Đrắk</t>
  </si>
  <si>
    <t>Công ty TNHH MTV lâm nghiệp Thuần Mẫn</t>
  </si>
  <si>
    <t>Công ty TNHH MTV quản lý công trình thuỷ lợi</t>
  </si>
  <si>
    <t>Hỗ trợ Quỹ khen thưởng, phúc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</si>
  <si>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</si>
  <si>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t>
  </si>
  <si>
    <t>VI</t>
  </si>
  <si>
    <t>MỘT SỐ NHIỆM VỤ CHI CỦA NGÂN SÁCH TỈNH</t>
  </si>
  <si>
    <t>Ban chỉ huy phòng chống thiên tai và tìm kiếm cứu nạn tỉnh</t>
  </si>
  <si>
    <t>Ban chỉ đạo 389 Đắk Lắk (Cục quản lý thị trường tỉnh Đắk Lắk)</t>
  </si>
  <si>
    <t>Chi nhánh Ngân hàng Chính sách xã hội tỉnh Đắk Lắk 
(Bổ sung Quỹ xóa đói giảm nghèo)</t>
  </si>
  <si>
    <t>Bảo hiểm xã hội tỉnh (Kinh phí mua thẻ BHYT cho các đối tượng theo quy định)</t>
  </si>
  <si>
    <t>Hỗ trợ tiền Tét cho CBCC và đối tượng chính sách</t>
  </si>
  <si>
    <t>Hoàn trả các khoản thu năm trước</t>
  </si>
  <si>
    <t>Chi khác ngân sách</t>
  </si>
  <si>
    <t>SỐ CÔNG THỨC</t>
  </si>
  <si>
    <t>SỐ CHỐT BẢN GiẤY</t>
  </si>
  <si>
    <t>SBN</t>
  </si>
  <si>
    <t>Hội</t>
  </si>
  <si>
    <t>MSNVC</t>
  </si>
  <si>
    <t>CHÊNH LỆCH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</si>
</sst>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_-;\-* #,##0_-;_-* &quot;-&quot;??_-;_-@_-"/>
  </numFmts>
  <fonts count="13">
    <font>
      <sz val="11"/>
      <color theme="1"/>
      <name val="Calibri"/>
      <family val="2"/>
      <scheme val="minor"/>
    </font>
    <font>
      <sz val="12"/>
      <name val=".VnTime"/>
      <family val="2"/>
    </font>
    <font>
      <b/>
      <sz val="12"/>
      <color theme="1"/>
      <name val="Times New Roman"/>
      <family val="1"/>
    </font>
    <font>
      <sz val="12"/>
      <color theme="1"/>
      <name val="Times New Roman"/>
      <family val="1"/>
    </font>
    <font>
      <sz val="10"/>
      <name val="Arial"/>
      <family val="2"/>
    </font>
    <font>
      <i/>
      <sz val="12"/>
      <color theme="1"/>
      <name val="Times New Roman"/>
      <family val="1"/>
    </font>
    <font>
      <i/>
      <sz val="14"/>
      <color theme="1"/>
      <name val="Times New Roman"/>
      <family val="1"/>
    </font>
    <font>
      <sz val="12"/>
      <color theme="1"/>
      <name val="Times New Roman"/>
      <family val="2"/>
    </font>
    <font>
      <sz val="14"/>
      <color theme="1"/>
      <name val="Times New Roman"/>
      <family val="1"/>
    </font>
    <font>
      <b/>
      <sz val="11"/>
      <color theme="1"/>
      <name val="Times New Roman"/>
      <family val="1"/>
    </font>
    <font>
      <b/>
      <i/>
      <sz val="11"/>
      <color theme="1"/>
      <name val="Times New Roman"/>
      <family val="1"/>
    </font>
    <font>
      <sz val="11"/>
      <color theme="1"/>
      <name val="Times New Roman"/>
      <family val="1"/>
    </font>
    <font>
      <i/>
      <sz val="11"/>
      <color theme="1"/>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43" fontId="4" fillId="0" borderId="0" applyFont="0" applyFill="0" applyBorder="0" applyAlignment="0" applyProtection="0"/>
    <xf numFmtId="43" fontId="7" fillId="0" borderId="0" applyFont="0" applyFill="0" applyBorder="0" applyAlignment="0" applyProtection="0"/>
  </cellStyleXfs>
  <cellXfs count="87">
    <xf numFmtId="0" fontId="0" fillId="0" borderId="0" xfId="0"/>
    <xf numFmtId="0" fontId="3" fillId="0" borderId="0" xfId="1" applyFont="1" applyAlignment="1">
      <alignment horizontal="centerContinuous"/>
    </xf>
    <xf numFmtId="0" fontId="2" fillId="0" borderId="0" xfId="1" applyFont="1" applyAlignment="1">
      <alignment horizontal="centerContinuous"/>
    </xf>
    <xf numFmtId="0" fontId="3" fillId="0" borderId="0" xfId="1" applyFont="1"/>
    <xf numFmtId="164" fontId="3" fillId="0" borderId="0" xfId="2" applyNumberFormat="1" applyFont="1" applyFill="1"/>
    <xf numFmtId="0" fontId="6" fillId="0" borderId="0" xfId="1" applyFont="1" applyAlignment="1">
      <alignment horizontal="left"/>
    </xf>
    <xf numFmtId="0" fontId="6" fillId="0" borderId="0" xfId="1" applyFont="1" applyAlignment="1">
      <alignment horizontal="center"/>
    </xf>
    <xf numFmtId="165" fontId="8" fillId="0" borderId="0" xfId="3" applyNumberFormat="1" applyFont="1" applyFill="1"/>
    <xf numFmtId="165" fontId="6" fillId="0" borderId="0" xfId="3" applyNumberFormat="1" applyFont="1" applyFill="1" applyAlignment="1">
      <alignment horizontal="center"/>
    </xf>
    <xf numFmtId="0" fontId="9" fillId="0" borderId="2" xfId="1" applyFont="1" applyBorder="1" applyAlignment="1">
      <alignment horizontal="center" vertical="center"/>
    </xf>
    <xf numFmtId="164" fontId="3" fillId="0" borderId="0" xfId="1" applyNumberFormat="1" applyFont="1"/>
    <xf numFmtId="165" fontId="9" fillId="0" borderId="2" xfId="3" quotePrefix="1" applyNumberFormat="1" applyFont="1" applyFill="1" applyBorder="1" applyAlignment="1">
      <alignment horizontal="center" vertical="center"/>
    </xf>
    <xf numFmtId="0" fontId="9" fillId="0" borderId="0" xfId="1" applyFont="1" applyAlignment="1">
      <alignment vertical="center"/>
    </xf>
    <xf numFmtId="164" fontId="9" fillId="0" borderId="0" xfId="2" applyNumberFormat="1" applyFont="1" applyFill="1" applyAlignment="1">
      <alignment vertical="center"/>
    </xf>
    <xf numFmtId="0" fontId="9" fillId="0" borderId="9" xfId="1" applyFont="1" applyBorder="1" applyAlignment="1">
      <alignment horizontal="center"/>
    </xf>
    <xf numFmtId="165" fontId="9" fillId="0" borderId="9" xfId="3" applyNumberFormat="1" applyFont="1" applyFill="1" applyBorder="1"/>
    <xf numFmtId="0" fontId="11" fillId="0" borderId="0" xfId="1" applyFont="1"/>
    <xf numFmtId="164" fontId="11" fillId="0" borderId="0" xfId="2" applyNumberFormat="1" applyFont="1" applyFill="1"/>
    <xf numFmtId="165" fontId="11" fillId="0" borderId="0" xfId="1" applyNumberFormat="1" applyFont="1"/>
    <xf numFmtId="0" fontId="9" fillId="0" borderId="11" xfId="1" applyFont="1" applyBorder="1" applyAlignment="1">
      <alignment horizontal="center"/>
    </xf>
    <xf numFmtId="0" fontId="9" fillId="0" borderId="11" xfId="1" applyFont="1" applyBorder="1" applyAlignment="1">
      <alignment horizontal="left"/>
    </xf>
    <xf numFmtId="165" fontId="9" fillId="0" borderId="11" xfId="3" applyNumberFormat="1" applyFont="1" applyFill="1" applyBorder="1"/>
    <xf numFmtId="0" fontId="11" fillId="0" borderId="11" xfId="1" applyFont="1" applyBorder="1" applyAlignment="1">
      <alignment horizontal="center"/>
    </xf>
    <xf numFmtId="0" fontId="11" fillId="0" borderId="11" xfId="1" applyFont="1" applyBorder="1"/>
    <xf numFmtId="165" fontId="11" fillId="0" borderId="11" xfId="3" applyNumberFormat="1" applyFont="1" applyFill="1" applyBorder="1"/>
    <xf numFmtId="0" fontId="12" fillId="0" borderId="11" xfId="1" applyFont="1" applyBorder="1" applyAlignment="1">
      <alignment horizontal="center"/>
    </xf>
    <xf numFmtId="0" fontId="12" fillId="0" borderId="11" xfId="1" applyFont="1" applyBorder="1"/>
    <xf numFmtId="165" fontId="12" fillId="0" borderId="11" xfId="3" applyNumberFormat="1" applyFont="1" applyFill="1" applyBorder="1"/>
    <xf numFmtId="0" fontId="12" fillId="0" borderId="0" xfId="1" applyFont="1"/>
    <xf numFmtId="164" fontId="12" fillId="0" borderId="0" xfId="2" applyNumberFormat="1" applyFont="1" applyFill="1"/>
    <xf numFmtId="0" fontId="12" fillId="0" borderId="11" xfId="1" applyFont="1" applyBorder="1" applyAlignment="1">
      <alignment wrapText="1"/>
    </xf>
    <xf numFmtId="0" fontId="11" fillId="0" borderId="11" xfId="1" applyFont="1" applyBorder="1" applyAlignment="1">
      <alignment wrapText="1"/>
    </xf>
    <xf numFmtId="0" fontId="11" fillId="0" borderId="11" xfId="1" applyFont="1" applyBorder="1" applyAlignment="1">
      <alignment horizontal="center" wrapText="1"/>
    </xf>
    <xf numFmtId="165" fontId="12" fillId="0" borderId="11" xfId="3" applyNumberFormat="1" applyFont="1" applyFill="1" applyBorder="1" applyAlignment="1">
      <alignment horizontal="center" vertical="center"/>
    </xf>
    <xf numFmtId="0" fontId="9" fillId="0" borderId="0" xfId="1" applyFont="1"/>
    <xf numFmtId="164" fontId="9" fillId="0" borderId="0" xfId="2" applyNumberFormat="1" applyFont="1" applyFill="1"/>
    <xf numFmtId="0" fontId="11" fillId="0" borderId="11" xfId="1" applyFont="1" applyBorder="1" applyAlignment="1">
      <alignment vertical="top" wrapText="1"/>
    </xf>
    <xf numFmtId="0" fontId="9" fillId="0" borderId="11" xfId="1" applyFont="1" applyBorder="1"/>
    <xf numFmtId="0" fontId="11" fillId="0" borderId="12" xfId="1" applyFont="1" applyBorder="1" applyAlignment="1">
      <alignment horizontal="center"/>
    </xf>
    <xf numFmtId="0" fontId="11" fillId="0" borderId="12" xfId="1" applyFont="1" applyBorder="1"/>
    <xf numFmtId="165" fontId="11" fillId="0" borderId="12" xfId="3" applyNumberFormat="1" applyFont="1" applyFill="1" applyBorder="1"/>
    <xf numFmtId="0" fontId="3" fillId="0" borderId="0" xfId="1" applyFont="1" applyAlignment="1">
      <alignment horizontal="center"/>
    </xf>
    <xf numFmtId="165" fontId="3" fillId="0" borderId="0" xfId="3" applyNumberFormat="1" applyFont="1" applyFill="1"/>
    <xf numFmtId="0" fontId="2" fillId="0" borderId="9" xfId="1" applyFont="1" applyBorder="1"/>
    <xf numFmtId="0" fontId="2" fillId="0" borderId="9" xfId="1" applyFont="1" applyBorder="1" applyAlignment="1">
      <alignment horizontal="right"/>
    </xf>
    <xf numFmtId="0" fontId="2" fillId="0" borderId="9" xfId="1" applyFont="1" applyBorder="1" applyAlignment="1">
      <alignment horizontal="center"/>
    </xf>
    <xf numFmtId="165" fontId="2" fillId="0" borderId="9" xfId="3" applyNumberFormat="1" applyFont="1" applyFill="1" applyBorder="1"/>
    <xf numFmtId="164" fontId="2" fillId="0" borderId="0" xfId="2" applyNumberFormat="1" applyFont="1" applyFill="1"/>
    <xf numFmtId="0" fontId="2" fillId="0" borderId="0" xfId="1" applyFont="1"/>
    <xf numFmtId="0" fontId="3" fillId="0" borderId="11" xfId="1" applyFont="1" applyBorder="1"/>
    <xf numFmtId="0" fontId="3" fillId="0" borderId="11" xfId="1" applyFont="1" applyBorder="1" applyAlignment="1">
      <alignment horizontal="center"/>
    </xf>
    <xf numFmtId="165" fontId="3" fillId="0" borderId="11" xfId="3" applyNumberFormat="1" applyFont="1" applyFill="1" applyBorder="1"/>
    <xf numFmtId="0" fontId="3" fillId="0" borderId="12" xfId="1" applyFont="1" applyBorder="1"/>
    <xf numFmtId="0" fontId="3" fillId="0" borderId="12" xfId="1" applyFont="1" applyBorder="1" applyAlignment="1">
      <alignment horizontal="center"/>
    </xf>
    <xf numFmtId="165" fontId="3" fillId="0" borderId="12" xfId="3" applyNumberFormat="1" applyFont="1" applyFill="1" applyBorder="1"/>
    <xf numFmtId="0" fontId="2" fillId="0" borderId="10" xfId="1" applyFont="1" applyBorder="1"/>
    <xf numFmtId="0" fontId="2" fillId="0" borderId="11" xfId="1" applyFont="1" applyBorder="1"/>
    <xf numFmtId="0" fontId="2" fillId="0" borderId="11" xfId="1" applyFont="1" applyBorder="1" applyAlignment="1">
      <alignment horizontal="center"/>
    </xf>
    <xf numFmtId="165" fontId="2" fillId="0" borderId="11" xfId="3" applyNumberFormat="1" applyFont="1" applyFill="1" applyBorder="1"/>
    <xf numFmtId="0" fontId="5" fillId="0" borderId="11" xfId="1" applyFont="1" applyBorder="1"/>
    <xf numFmtId="0" fontId="5" fillId="0" borderId="11" xfId="1" applyFont="1" applyBorder="1" applyAlignment="1">
      <alignment horizontal="center"/>
    </xf>
    <xf numFmtId="165" fontId="5" fillId="0" borderId="11" xfId="3" applyNumberFormat="1" applyFont="1" applyFill="1" applyBorder="1"/>
    <xf numFmtId="0" fontId="5" fillId="0" borderId="0" xfId="1" applyFont="1"/>
    <xf numFmtId="164" fontId="5" fillId="0" borderId="0" xfId="2" applyNumberFormat="1" applyFont="1" applyFill="1"/>
    <xf numFmtId="164" fontId="5" fillId="0" borderId="11" xfId="2" applyNumberFormat="1" applyFont="1" applyFill="1" applyBorder="1"/>
    <xf numFmtId="164" fontId="5" fillId="0" borderId="11" xfId="2" applyNumberFormat="1" applyFont="1" applyFill="1" applyBorder="1" applyAlignment="1">
      <alignment horizontal="center"/>
    </xf>
    <xf numFmtId="0" fontId="2" fillId="0" borderId="10" xfId="1" applyFont="1" applyBorder="1" applyAlignment="1">
      <alignment horizontal="right"/>
    </xf>
    <xf numFmtId="0" fontId="3" fillId="0" borderId="10" xfId="1" applyFont="1" applyBorder="1" applyAlignment="1">
      <alignment horizontal="center"/>
    </xf>
    <xf numFmtId="165" fontId="2" fillId="0" borderId="10" xfId="3" applyNumberFormat="1" applyFont="1" applyFill="1" applyBorder="1"/>
    <xf numFmtId="165" fontId="3" fillId="0" borderId="10" xfId="3" applyNumberFormat="1" applyFont="1" applyFill="1" applyBorder="1"/>
    <xf numFmtId="165" fontId="9" fillId="0" borderId="3" xfId="3" applyNumberFormat="1" applyFont="1" applyFill="1" applyBorder="1" applyAlignment="1">
      <alignment horizontal="center" vertical="center" wrapText="1"/>
    </xf>
    <xf numFmtId="165" fontId="9" fillId="0" borderId="7" xfId="3" applyNumberFormat="1" applyFont="1" applyFill="1" applyBorder="1" applyAlignment="1">
      <alignment horizontal="center" vertical="center" wrapText="1"/>
    </xf>
    <xf numFmtId="165" fontId="9" fillId="0" borderId="8" xfId="3" applyNumberFormat="1" applyFont="1" applyFill="1" applyBorder="1" applyAlignment="1">
      <alignment horizontal="center" vertical="center" wrapText="1"/>
    </xf>
    <xf numFmtId="165" fontId="8" fillId="0" borderId="1" xfId="3" applyNumberFormat="1" applyFont="1" applyFill="1" applyBorder="1" applyAlignment="1">
      <alignment horizontal="right"/>
    </xf>
    <xf numFmtId="0" fontId="9" fillId="0" borderId="2"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165" fontId="9" fillId="0" borderId="2" xfId="3" applyNumberFormat="1" applyFont="1" applyFill="1" applyBorder="1" applyAlignment="1">
      <alignment horizontal="center" vertical="center" wrapText="1"/>
    </xf>
    <xf numFmtId="165" fontId="10" fillId="0" borderId="4" xfId="3" applyNumberFormat="1" applyFont="1" applyFill="1" applyBorder="1" applyAlignment="1">
      <alignment horizontal="center" vertical="center" wrapText="1"/>
    </xf>
    <xf numFmtId="165" fontId="10" fillId="0" borderId="5" xfId="3" applyNumberFormat="1" applyFont="1" applyFill="1" applyBorder="1" applyAlignment="1">
      <alignment horizontal="center" vertical="center" wrapText="1"/>
    </xf>
    <xf numFmtId="165" fontId="10" fillId="0" borderId="6" xfId="3" applyNumberFormat="1" applyFont="1" applyFill="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right"/>
    </xf>
    <xf numFmtId="0" fontId="2" fillId="0" borderId="0" xfId="1" applyFont="1" applyAlignment="1">
      <alignment horizontal="center"/>
    </xf>
    <xf numFmtId="0" fontId="5" fillId="0" borderId="0" xfId="1" applyFont="1" applyAlignment="1">
      <alignment horizontal="center"/>
    </xf>
  </cellXfs>
  <cellStyles count="4">
    <cellStyle name="Comma 3" xfId="3" xr:uid="{00000000-0005-0000-0000-000000000000}"/>
    <cellStyle name="Comma 3 2" xfId="2"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6"/>
  <sheetViews>
    <sheetView tabSelected="1" workbookViewId="0">
      <selection activeCell="B15" sqref="B15"/>
    </sheetView>
  </sheetViews>
  <sheetFormatPr defaultRowHeight="15.75"/>
  <cols>
    <col min="1" max="1" width="5.85546875" style="3" customWidth="1"/>
    <col min="2" max="2" width="55.42578125" style="3" customWidth="1"/>
    <col min="3" max="3" width="9.42578125" style="41" hidden="1" customWidth="1"/>
    <col min="4" max="4" width="13.42578125" style="42" bestFit="1" customWidth="1"/>
    <col min="5" max="5" width="11.85546875" style="42" customWidth="1"/>
    <col min="6" max="6" width="10.42578125" style="42" bestFit="1" customWidth="1"/>
    <col min="7" max="7" width="12.5703125" style="42" bestFit="1" customWidth="1"/>
    <col min="8" max="8" width="10.42578125" style="42" bestFit="1" customWidth="1"/>
    <col min="9" max="9" width="10" style="42" customWidth="1"/>
    <col min="10" max="10" width="10.42578125" style="42" bestFit="1" customWidth="1"/>
    <col min="11" max="11" width="9.5703125" style="42" bestFit="1" customWidth="1"/>
    <col min="12" max="12" width="11.7109375" style="42" customWidth="1"/>
    <col min="13" max="13" width="13.28515625" style="42" customWidth="1"/>
    <col min="14" max="14" width="10.42578125" style="42" bestFit="1" customWidth="1"/>
    <col min="15" max="15" width="10.140625" style="42" customWidth="1"/>
    <col min="16" max="16" width="10.5703125" style="3" customWidth="1"/>
    <col min="17" max="17" width="4.7109375" style="3" bestFit="1" customWidth="1"/>
    <col min="18" max="18" width="13.5703125" style="4" hidden="1" customWidth="1"/>
    <col min="19" max="19" width="9.140625" style="3"/>
    <col min="20" max="20" width="11.42578125" style="3" bestFit="1" customWidth="1"/>
    <col min="21" max="256" width="9.140625" style="3"/>
    <col min="257" max="257" width="5.85546875" style="3" customWidth="1"/>
    <col min="258" max="258" width="55.42578125" style="3" customWidth="1"/>
    <col min="259" max="259" width="0" style="3" hidden="1" customWidth="1"/>
    <col min="260" max="260" width="13.42578125" style="3" bestFit="1" customWidth="1"/>
    <col min="261" max="261" width="11.85546875" style="3" customWidth="1"/>
    <col min="262" max="262" width="10.42578125" style="3" bestFit="1" customWidth="1"/>
    <col min="263" max="263" width="12.5703125" style="3" bestFit="1" customWidth="1"/>
    <col min="264" max="264" width="10.42578125" style="3" bestFit="1" customWidth="1"/>
    <col min="265" max="265" width="10" style="3" customWidth="1"/>
    <col min="266" max="266" width="10.42578125" style="3" bestFit="1" customWidth="1"/>
    <col min="267" max="267" width="9.5703125" style="3" bestFit="1" customWidth="1"/>
    <col min="268" max="268" width="11.7109375" style="3" customWidth="1"/>
    <col min="269" max="269" width="13.28515625" style="3" customWidth="1"/>
    <col min="270" max="270" width="10.42578125" style="3" bestFit="1" customWidth="1"/>
    <col min="271" max="271" width="10.140625" style="3" customWidth="1"/>
    <col min="272" max="272" width="10.5703125" style="3" customWidth="1"/>
    <col min="273" max="273" width="4.7109375" style="3" bestFit="1" customWidth="1"/>
    <col min="274" max="274" width="0" style="3" hidden="1" customWidth="1"/>
    <col min="275" max="275" width="9.140625" style="3"/>
    <col min="276" max="276" width="11.42578125" style="3" bestFit="1" customWidth="1"/>
    <col min="277" max="512" width="9.140625" style="3"/>
    <col min="513" max="513" width="5.85546875" style="3" customWidth="1"/>
    <col min="514" max="514" width="55.42578125" style="3" customWidth="1"/>
    <col min="515" max="515" width="0" style="3" hidden="1" customWidth="1"/>
    <col min="516" max="516" width="13.42578125" style="3" bestFit="1" customWidth="1"/>
    <col min="517" max="517" width="11.85546875" style="3" customWidth="1"/>
    <col min="518" max="518" width="10.42578125" style="3" bestFit="1" customWidth="1"/>
    <col min="519" max="519" width="12.5703125" style="3" bestFit="1" customWidth="1"/>
    <col min="520" max="520" width="10.42578125" style="3" bestFit="1" customWidth="1"/>
    <col min="521" max="521" width="10" style="3" customWidth="1"/>
    <col min="522" max="522" width="10.42578125" style="3" bestFit="1" customWidth="1"/>
    <col min="523" max="523" width="9.5703125" style="3" bestFit="1" customWidth="1"/>
    <col min="524" max="524" width="11.7109375" style="3" customWidth="1"/>
    <col min="525" max="525" width="13.28515625" style="3" customWidth="1"/>
    <col min="526" max="526" width="10.42578125" style="3" bestFit="1" customWidth="1"/>
    <col min="527" max="527" width="10.140625" style="3" customWidth="1"/>
    <col min="528" max="528" width="10.5703125" style="3" customWidth="1"/>
    <col min="529" max="529" width="4.7109375" style="3" bestFit="1" customWidth="1"/>
    <col min="530" max="530" width="0" style="3" hidden="1" customWidth="1"/>
    <col min="531" max="531" width="9.140625" style="3"/>
    <col min="532" max="532" width="11.42578125" style="3" bestFit="1" customWidth="1"/>
    <col min="533" max="768" width="9.140625" style="3"/>
    <col min="769" max="769" width="5.85546875" style="3" customWidth="1"/>
    <col min="770" max="770" width="55.42578125" style="3" customWidth="1"/>
    <col min="771" max="771" width="0" style="3" hidden="1" customWidth="1"/>
    <col min="772" max="772" width="13.42578125" style="3" bestFit="1" customWidth="1"/>
    <col min="773" max="773" width="11.85546875" style="3" customWidth="1"/>
    <col min="774" max="774" width="10.42578125" style="3" bestFit="1" customWidth="1"/>
    <col min="775" max="775" width="12.5703125" style="3" bestFit="1" customWidth="1"/>
    <col min="776" max="776" width="10.42578125" style="3" bestFit="1" customWidth="1"/>
    <col min="777" max="777" width="10" style="3" customWidth="1"/>
    <col min="778" max="778" width="10.42578125" style="3" bestFit="1" customWidth="1"/>
    <col min="779" max="779" width="9.5703125" style="3" bestFit="1" customWidth="1"/>
    <col min="780" max="780" width="11.7109375" style="3" customWidth="1"/>
    <col min="781" max="781" width="13.28515625" style="3" customWidth="1"/>
    <col min="782" max="782" width="10.42578125" style="3" bestFit="1" customWidth="1"/>
    <col min="783" max="783" width="10.140625" style="3" customWidth="1"/>
    <col min="784" max="784" width="10.5703125" style="3" customWidth="1"/>
    <col min="785" max="785" width="4.7109375" style="3" bestFit="1" customWidth="1"/>
    <col min="786" max="786" width="0" style="3" hidden="1" customWidth="1"/>
    <col min="787" max="787" width="9.140625" style="3"/>
    <col min="788" max="788" width="11.42578125" style="3" bestFit="1" customWidth="1"/>
    <col min="789" max="1024" width="9.140625" style="3"/>
    <col min="1025" max="1025" width="5.85546875" style="3" customWidth="1"/>
    <col min="1026" max="1026" width="55.42578125" style="3" customWidth="1"/>
    <col min="1027" max="1027" width="0" style="3" hidden="1" customWidth="1"/>
    <col min="1028" max="1028" width="13.42578125" style="3" bestFit="1" customWidth="1"/>
    <col min="1029" max="1029" width="11.85546875" style="3" customWidth="1"/>
    <col min="1030" max="1030" width="10.42578125" style="3" bestFit="1" customWidth="1"/>
    <col min="1031" max="1031" width="12.5703125" style="3" bestFit="1" customWidth="1"/>
    <col min="1032" max="1032" width="10.42578125" style="3" bestFit="1" customWidth="1"/>
    <col min="1033" max="1033" width="10" style="3" customWidth="1"/>
    <col min="1034" max="1034" width="10.42578125" style="3" bestFit="1" customWidth="1"/>
    <col min="1035" max="1035" width="9.5703125" style="3" bestFit="1" customWidth="1"/>
    <col min="1036" max="1036" width="11.7109375" style="3" customWidth="1"/>
    <col min="1037" max="1037" width="13.28515625" style="3" customWidth="1"/>
    <col min="1038" max="1038" width="10.42578125" style="3" bestFit="1" customWidth="1"/>
    <col min="1039" max="1039" width="10.140625" style="3" customWidth="1"/>
    <col min="1040" max="1040" width="10.5703125" style="3" customWidth="1"/>
    <col min="1041" max="1041" width="4.7109375" style="3" bestFit="1" customWidth="1"/>
    <col min="1042" max="1042" width="0" style="3" hidden="1" customWidth="1"/>
    <col min="1043" max="1043" width="9.140625" style="3"/>
    <col min="1044" max="1044" width="11.42578125" style="3" bestFit="1" customWidth="1"/>
    <col min="1045" max="1280" width="9.140625" style="3"/>
    <col min="1281" max="1281" width="5.85546875" style="3" customWidth="1"/>
    <col min="1282" max="1282" width="55.42578125" style="3" customWidth="1"/>
    <col min="1283" max="1283" width="0" style="3" hidden="1" customWidth="1"/>
    <col min="1284" max="1284" width="13.42578125" style="3" bestFit="1" customWidth="1"/>
    <col min="1285" max="1285" width="11.85546875" style="3" customWidth="1"/>
    <col min="1286" max="1286" width="10.42578125" style="3" bestFit="1" customWidth="1"/>
    <col min="1287" max="1287" width="12.5703125" style="3" bestFit="1" customWidth="1"/>
    <col min="1288" max="1288" width="10.42578125" style="3" bestFit="1" customWidth="1"/>
    <col min="1289" max="1289" width="10" style="3" customWidth="1"/>
    <col min="1290" max="1290" width="10.42578125" style="3" bestFit="1" customWidth="1"/>
    <col min="1291" max="1291" width="9.5703125" style="3" bestFit="1" customWidth="1"/>
    <col min="1292" max="1292" width="11.7109375" style="3" customWidth="1"/>
    <col min="1293" max="1293" width="13.28515625" style="3" customWidth="1"/>
    <col min="1294" max="1294" width="10.42578125" style="3" bestFit="1" customWidth="1"/>
    <col min="1295" max="1295" width="10.140625" style="3" customWidth="1"/>
    <col min="1296" max="1296" width="10.5703125" style="3" customWidth="1"/>
    <col min="1297" max="1297" width="4.7109375" style="3" bestFit="1" customWidth="1"/>
    <col min="1298" max="1298" width="0" style="3" hidden="1" customWidth="1"/>
    <col min="1299" max="1299" width="9.140625" style="3"/>
    <col min="1300" max="1300" width="11.42578125" style="3" bestFit="1" customWidth="1"/>
    <col min="1301" max="1536" width="9.140625" style="3"/>
    <col min="1537" max="1537" width="5.85546875" style="3" customWidth="1"/>
    <col min="1538" max="1538" width="55.42578125" style="3" customWidth="1"/>
    <col min="1539" max="1539" width="0" style="3" hidden="1" customWidth="1"/>
    <col min="1540" max="1540" width="13.42578125" style="3" bestFit="1" customWidth="1"/>
    <col min="1541" max="1541" width="11.85546875" style="3" customWidth="1"/>
    <col min="1542" max="1542" width="10.42578125" style="3" bestFit="1" customWidth="1"/>
    <col min="1543" max="1543" width="12.5703125" style="3" bestFit="1" customWidth="1"/>
    <col min="1544" max="1544" width="10.42578125" style="3" bestFit="1" customWidth="1"/>
    <col min="1545" max="1545" width="10" style="3" customWidth="1"/>
    <col min="1546" max="1546" width="10.42578125" style="3" bestFit="1" customWidth="1"/>
    <col min="1547" max="1547" width="9.5703125" style="3" bestFit="1" customWidth="1"/>
    <col min="1548" max="1548" width="11.7109375" style="3" customWidth="1"/>
    <col min="1549" max="1549" width="13.28515625" style="3" customWidth="1"/>
    <col min="1550" max="1550" width="10.42578125" style="3" bestFit="1" customWidth="1"/>
    <col min="1551" max="1551" width="10.140625" style="3" customWidth="1"/>
    <col min="1552" max="1552" width="10.5703125" style="3" customWidth="1"/>
    <col min="1553" max="1553" width="4.7109375" style="3" bestFit="1" customWidth="1"/>
    <col min="1554" max="1554" width="0" style="3" hidden="1" customWidth="1"/>
    <col min="1555" max="1555" width="9.140625" style="3"/>
    <col min="1556" max="1556" width="11.42578125" style="3" bestFit="1" customWidth="1"/>
    <col min="1557" max="1792" width="9.140625" style="3"/>
    <col min="1793" max="1793" width="5.85546875" style="3" customWidth="1"/>
    <col min="1794" max="1794" width="55.42578125" style="3" customWidth="1"/>
    <col min="1795" max="1795" width="0" style="3" hidden="1" customWidth="1"/>
    <col min="1796" max="1796" width="13.42578125" style="3" bestFit="1" customWidth="1"/>
    <col min="1797" max="1797" width="11.85546875" style="3" customWidth="1"/>
    <col min="1798" max="1798" width="10.42578125" style="3" bestFit="1" customWidth="1"/>
    <col min="1799" max="1799" width="12.5703125" style="3" bestFit="1" customWidth="1"/>
    <col min="1800" max="1800" width="10.42578125" style="3" bestFit="1" customWidth="1"/>
    <col min="1801" max="1801" width="10" style="3" customWidth="1"/>
    <col min="1802" max="1802" width="10.42578125" style="3" bestFit="1" customWidth="1"/>
    <col min="1803" max="1803" width="9.5703125" style="3" bestFit="1" customWidth="1"/>
    <col min="1804" max="1804" width="11.7109375" style="3" customWidth="1"/>
    <col min="1805" max="1805" width="13.28515625" style="3" customWidth="1"/>
    <col min="1806" max="1806" width="10.42578125" style="3" bestFit="1" customWidth="1"/>
    <col min="1807" max="1807" width="10.140625" style="3" customWidth="1"/>
    <col min="1808" max="1808" width="10.5703125" style="3" customWidth="1"/>
    <col min="1809" max="1809" width="4.7109375" style="3" bestFit="1" customWidth="1"/>
    <col min="1810" max="1810" width="0" style="3" hidden="1" customWidth="1"/>
    <col min="1811" max="1811" width="9.140625" style="3"/>
    <col min="1812" max="1812" width="11.42578125" style="3" bestFit="1" customWidth="1"/>
    <col min="1813" max="2048" width="9.140625" style="3"/>
    <col min="2049" max="2049" width="5.85546875" style="3" customWidth="1"/>
    <col min="2050" max="2050" width="55.42578125" style="3" customWidth="1"/>
    <col min="2051" max="2051" width="0" style="3" hidden="1" customWidth="1"/>
    <col min="2052" max="2052" width="13.42578125" style="3" bestFit="1" customWidth="1"/>
    <col min="2053" max="2053" width="11.85546875" style="3" customWidth="1"/>
    <col min="2054" max="2054" width="10.42578125" style="3" bestFit="1" customWidth="1"/>
    <col min="2055" max="2055" width="12.5703125" style="3" bestFit="1" customWidth="1"/>
    <col min="2056" max="2056" width="10.42578125" style="3" bestFit="1" customWidth="1"/>
    <col min="2057" max="2057" width="10" style="3" customWidth="1"/>
    <col min="2058" max="2058" width="10.42578125" style="3" bestFit="1" customWidth="1"/>
    <col min="2059" max="2059" width="9.5703125" style="3" bestFit="1" customWidth="1"/>
    <col min="2060" max="2060" width="11.7109375" style="3" customWidth="1"/>
    <col min="2061" max="2061" width="13.28515625" style="3" customWidth="1"/>
    <col min="2062" max="2062" width="10.42578125" style="3" bestFit="1" customWidth="1"/>
    <col min="2063" max="2063" width="10.140625" style="3" customWidth="1"/>
    <col min="2064" max="2064" width="10.5703125" style="3" customWidth="1"/>
    <col min="2065" max="2065" width="4.7109375" style="3" bestFit="1" customWidth="1"/>
    <col min="2066" max="2066" width="0" style="3" hidden="1" customWidth="1"/>
    <col min="2067" max="2067" width="9.140625" style="3"/>
    <col min="2068" max="2068" width="11.42578125" style="3" bestFit="1" customWidth="1"/>
    <col min="2069" max="2304" width="9.140625" style="3"/>
    <col min="2305" max="2305" width="5.85546875" style="3" customWidth="1"/>
    <col min="2306" max="2306" width="55.42578125" style="3" customWidth="1"/>
    <col min="2307" max="2307" width="0" style="3" hidden="1" customWidth="1"/>
    <col min="2308" max="2308" width="13.42578125" style="3" bestFit="1" customWidth="1"/>
    <col min="2309" max="2309" width="11.85546875" style="3" customWidth="1"/>
    <col min="2310" max="2310" width="10.42578125" style="3" bestFit="1" customWidth="1"/>
    <col min="2311" max="2311" width="12.5703125" style="3" bestFit="1" customWidth="1"/>
    <col min="2312" max="2312" width="10.42578125" style="3" bestFit="1" customWidth="1"/>
    <col min="2313" max="2313" width="10" style="3" customWidth="1"/>
    <col min="2314" max="2314" width="10.42578125" style="3" bestFit="1" customWidth="1"/>
    <col min="2315" max="2315" width="9.5703125" style="3" bestFit="1" customWidth="1"/>
    <col min="2316" max="2316" width="11.7109375" style="3" customWidth="1"/>
    <col min="2317" max="2317" width="13.28515625" style="3" customWidth="1"/>
    <col min="2318" max="2318" width="10.42578125" style="3" bestFit="1" customWidth="1"/>
    <col min="2319" max="2319" width="10.140625" style="3" customWidth="1"/>
    <col min="2320" max="2320" width="10.5703125" style="3" customWidth="1"/>
    <col min="2321" max="2321" width="4.7109375" style="3" bestFit="1" customWidth="1"/>
    <col min="2322" max="2322" width="0" style="3" hidden="1" customWidth="1"/>
    <col min="2323" max="2323" width="9.140625" style="3"/>
    <col min="2324" max="2324" width="11.42578125" style="3" bestFit="1" customWidth="1"/>
    <col min="2325" max="2560" width="9.140625" style="3"/>
    <col min="2561" max="2561" width="5.85546875" style="3" customWidth="1"/>
    <col min="2562" max="2562" width="55.42578125" style="3" customWidth="1"/>
    <col min="2563" max="2563" width="0" style="3" hidden="1" customWidth="1"/>
    <col min="2564" max="2564" width="13.42578125" style="3" bestFit="1" customWidth="1"/>
    <col min="2565" max="2565" width="11.85546875" style="3" customWidth="1"/>
    <col min="2566" max="2566" width="10.42578125" style="3" bestFit="1" customWidth="1"/>
    <col min="2567" max="2567" width="12.5703125" style="3" bestFit="1" customWidth="1"/>
    <col min="2568" max="2568" width="10.42578125" style="3" bestFit="1" customWidth="1"/>
    <col min="2569" max="2569" width="10" style="3" customWidth="1"/>
    <col min="2570" max="2570" width="10.42578125" style="3" bestFit="1" customWidth="1"/>
    <col min="2571" max="2571" width="9.5703125" style="3" bestFit="1" customWidth="1"/>
    <col min="2572" max="2572" width="11.7109375" style="3" customWidth="1"/>
    <col min="2573" max="2573" width="13.28515625" style="3" customWidth="1"/>
    <col min="2574" max="2574" width="10.42578125" style="3" bestFit="1" customWidth="1"/>
    <col min="2575" max="2575" width="10.140625" style="3" customWidth="1"/>
    <col min="2576" max="2576" width="10.5703125" style="3" customWidth="1"/>
    <col min="2577" max="2577" width="4.7109375" style="3" bestFit="1" customWidth="1"/>
    <col min="2578" max="2578" width="0" style="3" hidden="1" customWidth="1"/>
    <col min="2579" max="2579" width="9.140625" style="3"/>
    <col min="2580" max="2580" width="11.42578125" style="3" bestFit="1" customWidth="1"/>
    <col min="2581" max="2816" width="9.140625" style="3"/>
    <col min="2817" max="2817" width="5.85546875" style="3" customWidth="1"/>
    <col min="2818" max="2818" width="55.42578125" style="3" customWidth="1"/>
    <col min="2819" max="2819" width="0" style="3" hidden="1" customWidth="1"/>
    <col min="2820" max="2820" width="13.42578125" style="3" bestFit="1" customWidth="1"/>
    <col min="2821" max="2821" width="11.85546875" style="3" customWidth="1"/>
    <col min="2822" max="2822" width="10.42578125" style="3" bestFit="1" customWidth="1"/>
    <col min="2823" max="2823" width="12.5703125" style="3" bestFit="1" customWidth="1"/>
    <col min="2824" max="2824" width="10.42578125" style="3" bestFit="1" customWidth="1"/>
    <col min="2825" max="2825" width="10" style="3" customWidth="1"/>
    <col min="2826" max="2826" width="10.42578125" style="3" bestFit="1" customWidth="1"/>
    <col min="2827" max="2827" width="9.5703125" style="3" bestFit="1" customWidth="1"/>
    <col min="2828" max="2828" width="11.7109375" style="3" customWidth="1"/>
    <col min="2829" max="2829" width="13.28515625" style="3" customWidth="1"/>
    <col min="2830" max="2830" width="10.42578125" style="3" bestFit="1" customWidth="1"/>
    <col min="2831" max="2831" width="10.140625" style="3" customWidth="1"/>
    <col min="2832" max="2832" width="10.5703125" style="3" customWidth="1"/>
    <col min="2833" max="2833" width="4.7109375" style="3" bestFit="1" customWidth="1"/>
    <col min="2834" max="2834" width="0" style="3" hidden="1" customWidth="1"/>
    <col min="2835" max="2835" width="9.140625" style="3"/>
    <col min="2836" max="2836" width="11.42578125" style="3" bestFit="1" customWidth="1"/>
    <col min="2837" max="3072" width="9.140625" style="3"/>
    <col min="3073" max="3073" width="5.85546875" style="3" customWidth="1"/>
    <col min="3074" max="3074" width="55.42578125" style="3" customWidth="1"/>
    <col min="3075" max="3075" width="0" style="3" hidden="1" customWidth="1"/>
    <col min="3076" max="3076" width="13.42578125" style="3" bestFit="1" customWidth="1"/>
    <col min="3077" max="3077" width="11.85546875" style="3" customWidth="1"/>
    <col min="3078" max="3078" width="10.42578125" style="3" bestFit="1" customWidth="1"/>
    <col min="3079" max="3079" width="12.5703125" style="3" bestFit="1" customWidth="1"/>
    <col min="3080" max="3080" width="10.42578125" style="3" bestFit="1" customWidth="1"/>
    <col min="3081" max="3081" width="10" style="3" customWidth="1"/>
    <col min="3082" max="3082" width="10.42578125" style="3" bestFit="1" customWidth="1"/>
    <col min="3083" max="3083" width="9.5703125" style="3" bestFit="1" customWidth="1"/>
    <col min="3084" max="3084" width="11.7109375" style="3" customWidth="1"/>
    <col min="3085" max="3085" width="13.28515625" style="3" customWidth="1"/>
    <col min="3086" max="3086" width="10.42578125" style="3" bestFit="1" customWidth="1"/>
    <col min="3087" max="3087" width="10.140625" style="3" customWidth="1"/>
    <col min="3088" max="3088" width="10.5703125" style="3" customWidth="1"/>
    <col min="3089" max="3089" width="4.7109375" style="3" bestFit="1" customWidth="1"/>
    <col min="3090" max="3090" width="0" style="3" hidden="1" customWidth="1"/>
    <col min="3091" max="3091" width="9.140625" style="3"/>
    <col min="3092" max="3092" width="11.42578125" style="3" bestFit="1" customWidth="1"/>
    <col min="3093" max="3328" width="9.140625" style="3"/>
    <col min="3329" max="3329" width="5.85546875" style="3" customWidth="1"/>
    <col min="3330" max="3330" width="55.42578125" style="3" customWidth="1"/>
    <col min="3331" max="3331" width="0" style="3" hidden="1" customWidth="1"/>
    <col min="3332" max="3332" width="13.42578125" style="3" bestFit="1" customWidth="1"/>
    <col min="3333" max="3333" width="11.85546875" style="3" customWidth="1"/>
    <col min="3334" max="3334" width="10.42578125" style="3" bestFit="1" customWidth="1"/>
    <col min="3335" max="3335" width="12.5703125" style="3" bestFit="1" customWidth="1"/>
    <col min="3336" max="3336" width="10.42578125" style="3" bestFit="1" customWidth="1"/>
    <col min="3337" max="3337" width="10" style="3" customWidth="1"/>
    <col min="3338" max="3338" width="10.42578125" style="3" bestFit="1" customWidth="1"/>
    <col min="3339" max="3339" width="9.5703125" style="3" bestFit="1" customWidth="1"/>
    <col min="3340" max="3340" width="11.7109375" style="3" customWidth="1"/>
    <col min="3341" max="3341" width="13.28515625" style="3" customWidth="1"/>
    <col min="3342" max="3342" width="10.42578125" style="3" bestFit="1" customWidth="1"/>
    <col min="3343" max="3343" width="10.140625" style="3" customWidth="1"/>
    <col min="3344" max="3344" width="10.5703125" style="3" customWidth="1"/>
    <col min="3345" max="3345" width="4.7109375" style="3" bestFit="1" customWidth="1"/>
    <col min="3346" max="3346" width="0" style="3" hidden="1" customWidth="1"/>
    <col min="3347" max="3347" width="9.140625" style="3"/>
    <col min="3348" max="3348" width="11.42578125" style="3" bestFit="1" customWidth="1"/>
    <col min="3349" max="3584" width="9.140625" style="3"/>
    <col min="3585" max="3585" width="5.85546875" style="3" customWidth="1"/>
    <col min="3586" max="3586" width="55.42578125" style="3" customWidth="1"/>
    <col min="3587" max="3587" width="0" style="3" hidden="1" customWidth="1"/>
    <col min="3588" max="3588" width="13.42578125" style="3" bestFit="1" customWidth="1"/>
    <col min="3589" max="3589" width="11.85546875" style="3" customWidth="1"/>
    <col min="3590" max="3590" width="10.42578125" style="3" bestFit="1" customWidth="1"/>
    <col min="3591" max="3591" width="12.5703125" style="3" bestFit="1" customWidth="1"/>
    <col min="3592" max="3592" width="10.42578125" style="3" bestFit="1" customWidth="1"/>
    <col min="3593" max="3593" width="10" style="3" customWidth="1"/>
    <col min="3594" max="3594" width="10.42578125" style="3" bestFit="1" customWidth="1"/>
    <col min="3595" max="3595" width="9.5703125" style="3" bestFit="1" customWidth="1"/>
    <col min="3596" max="3596" width="11.7109375" style="3" customWidth="1"/>
    <col min="3597" max="3597" width="13.28515625" style="3" customWidth="1"/>
    <col min="3598" max="3598" width="10.42578125" style="3" bestFit="1" customWidth="1"/>
    <col min="3599" max="3599" width="10.140625" style="3" customWidth="1"/>
    <col min="3600" max="3600" width="10.5703125" style="3" customWidth="1"/>
    <col min="3601" max="3601" width="4.7109375" style="3" bestFit="1" customWidth="1"/>
    <col min="3602" max="3602" width="0" style="3" hidden="1" customWidth="1"/>
    <col min="3603" max="3603" width="9.140625" style="3"/>
    <col min="3604" max="3604" width="11.42578125" style="3" bestFit="1" customWidth="1"/>
    <col min="3605" max="3840" width="9.140625" style="3"/>
    <col min="3841" max="3841" width="5.85546875" style="3" customWidth="1"/>
    <col min="3842" max="3842" width="55.42578125" style="3" customWidth="1"/>
    <col min="3843" max="3843" width="0" style="3" hidden="1" customWidth="1"/>
    <col min="3844" max="3844" width="13.42578125" style="3" bestFit="1" customWidth="1"/>
    <col min="3845" max="3845" width="11.85546875" style="3" customWidth="1"/>
    <col min="3846" max="3846" width="10.42578125" style="3" bestFit="1" customWidth="1"/>
    <col min="3847" max="3847" width="12.5703125" style="3" bestFit="1" customWidth="1"/>
    <col min="3848" max="3848" width="10.42578125" style="3" bestFit="1" customWidth="1"/>
    <col min="3849" max="3849" width="10" style="3" customWidth="1"/>
    <col min="3850" max="3850" width="10.42578125" style="3" bestFit="1" customWidth="1"/>
    <col min="3851" max="3851" width="9.5703125" style="3" bestFit="1" customWidth="1"/>
    <col min="3852" max="3852" width="11.7109375" style="3" customWidth="1"/>
    <col min="3853" max="3853" width="13.28515625" style="3" customWidth="1"/>
    <col min="3854" max="3854" width="10.42578125" style="3" bestFit="1" customWidth="1"/>
    <col min="3855" max="3855" width="10.140625" style="3" customWidth="1"/>
    <col min="3856" max="3856" width="10.5703125" style="3" customWidth="1"/>
    <col min="3857" max="3857" width="4.7109375" style="3" bestFit="1" customWidth="1"/>
    <col min="3858" max="3858" width="0" style="3" hidden="1" customWidth="1"/>
    <col min="3859" max="3859" width="9.140625" style="3"/>
    <col min="3860" max="3860" width="11.42578125" style="3" bestFit="1" customWidth="1"/>
    <col min="3861" max="4096" width="9.140625" style="3"/>
    <col min="4097" max="4097" width="5.85546875" style="3" customWidth="1"/>
    <col min="4098" max="4098" width="55.42578125" style="3" customWidth="1"/>
    <col min="4099" max="4099" width="0" style="3" hidden="1" customWidth="1"/>
    <col min="4100" max="4100" width="13.42578125" style="3" bestFit="1" customWidth="1"/>
    <col min="4101" max="4101" width="11.85546875" style="3" customWidth="1"/>
    <col min="4102" max="4102" width="10.42578125" style="3" bestFit="1" customWidth="1"/>
    <col min="4103" max="4103" width="12.5703125" style="3" bestFit="1" customWidth="1"/>
    <col min="4104" max="4104" width="10.42578125" style="3" bestFit="1" customWidth="1"/>
    <col min="4105" max="4105" width="10" style="3" customWidth="1"/>
    <col min="4106" max="4106" width="10.42578125" style="3" bestFit="1" customWidth="1"/>
    <col min="4107" max="4107" width="9.5703125" style="3" bestFit="1" customWidth="1"/>
    <col min="4108" max="4108" width="11.7109375" style="3" customWidth="1"/>
    <col min="4109" max="4109" width="13.28515625" style="3" customWidth="1"/>
    <col min="4110" max="4110" width="10.42578125" style="3" bestFit="1" customWidth="1"/>
    <col min="4111" max="4111" width="10.140625" style="3" customWidth="1"/>
    <col min="4112" max="4112" width="10.5703125" style="3" customWidth="1"/>
    <col min="4113" max="4113" width="4.7109375" style="3" bestFit="1" customWidth="1"/>
    <col min="4114" max="4114" width="0" style="3" hidden="1" customWidth="1"/>
    <col min="4115" max="4115" width="9.140625" style="3"/>
    <col min="4116" max="4116" width="11.42578125" style="3" bestFit="1" customWidth="1"/>
    <col min="4117" max="4352" width="9.140625" style="3"/>
    <col min="4353" max="4353" width="5.85546875" style="3" customWidth="1"/>
    <col min="4354" max="4354" width="55.42578125" style="3" customWidth="1"/>
    <col min="4355" max="4355" width="0" style="3" hidden="1" customWidth="1"/>
    <col min="4356" max="4356" width="13.42578125" style="3" bestFit="1" customWidth="1"/>
    <col min="4357" max="4357" width="11.85546875" style="3" customWidth="1"/>
    <col min="4358" max="4358" width="10.42578125" style="3" bestFit="1" customWidth="1"/>
    <col min="4359" max="4359" width="12.5703125" style="3" bestFit="1" customWidth="1"/>
    <col min="4360" max="4360" width="10.42578125" style="3" bestFit="1" customWidth="1"/>
    <col min="4361" max="4361" width="10" style="3" customWidth="1"/>
    <col min="4362" max="4362" width="10.42578125" style="3" bestFit="1" customWidth="1"/>
    <col min="4363" max="4363" width="9.5703125" style="3" bestFit="1" customWidth="1"/>
    <col min="4364" max="4364" width="11.7109375" style="3" customWidth="1"/>
    <col min="4365" max="4365" width="13.28515625" style="3" customWidth="1"/>
    <col min="4366" max="4366" width="10.42578125" style="3" bestFit="1" customWidth="1"/>
    <col min="4367" max="4367" width="10.140625" style="3" customWidth="1"/>
    <col min="4368" max="4368" width="10.5703125" style="3" customWidth="1"/>
    <col min="4369" max="4369" width="4.7109375" style="3" bestFit="1" customWidth="1"/>
    <col min="4370" max="4370" width="0" style="3" hidden="1" customWidth="1"/>
    <col min="4371" max="4371" width="9.140625" style="3"/>
    <col min="4372" max="4372" width="11.42578125" style="3" bestFit="1" customWidth="1"/>
    <col min="4373" max="4608" width="9.140625" style="3"/>
    <col min="4609" max="4609" width="5.85546875" style="3" customWidth="1"/>
    <col min="4610" max="4610" width="55.42578125" style="3" customWidth="1"/>
    <col min="4611" max="4611" width="0" style="3" hidden="1" customWidth="1"/>
    <col min="4612" max="4612" width="13.42578125" style="3" bestFit="1" customWidth="1"/>
    <col min="4613" max="4613" width="11.85546875" style="3" customWidth="1"/>
    <col min="4614" max="4614" width="10.42578125" style="3" bestFit="1" customWidth="1"/>
    <col min="4615" max="4615" width="12.5703125" style="3" bestFit="1" customWidth="1"/>
    <col min="4616" max="4616" width="10.42578125" style="3" bestFit="1" customWidth="1"/>
    <col min="4617" max="4617" width="10" style="3" customWidth="1"/>
    <col min="4618" max="4618" width="10.42578125" style="3" bestFit="1" customWidth="1"/>
    <col min="4619" max="4619" width="9.5703125" style="3" bestFit="1" customWidth="1"/>
    <col min="4620" max="4620" width="11.7109375" style="3" customWidth="1"/>
    <col min="4621" max="4621" width="13.28515625" style="3" customWidth="1"/>
    <col min="4622" max="4622" width="10.42578125" style="3" bestFit="1" customWidth="1"/>
    <col min="4623" max="4623" width="10.140625" style="3" customWidth="1"/>
    <col min="4624" max="4624" width="10.5703125" style="3" customWidth="1"/>
    <col min="4625" max="4625" width="4.7109375" style="3" bestFit="1" customWidth="1"/>
    <col min="4626" max="4626" width="0" style="3" hidden="1" customWidth="1"/>
    <col min="4627" max="4627" width="9.140625" style="3"/>
    <col min="4628" max="4628" width="11.42578125" style="3" bestFit="1" customWidth="1"/>
    <col min="4629" max="4864" width="9.140625" style="3"/>
    <col min="4865" max="4865" width="5.85546875" style="3" customWidth="1"/>
    <col min="4866" max="4866" width="55.42578125" style="3" customWidth="1"/>
    <col min="4867" max="4867" width="0" style="3" hidden="1" customWidth="1"/>
    <col min="4868" max="4868" width="13.42578125" style="3" bestFit="1" customWidth="1"/>
    <col min="4869" max="4869" width="11.85546875" style="3" customWidth="1"/>
    <col min="4870" max="4870" width="10.42578125" style="3" bestFit="1" customWidth="1"/>
    <col min="4871" max="4871" width="12.5703125" style="3" bestFit="1" customWidth="1"/>
    <col min="4872" max="4872" width="10.42578125" style="3" bestFit="1" customWidth="1"/>
    <col min="4873" max="4873" width="10" style="3" customWidth="1"/>
    <col min="4874" max="4874" width="10.42578125" style="3" bestFit="1" customWidth="1"/>
    <col min="4875" max="4875" width="9.5703125" style="3" bestFit="1" customWidth="1"/>
    <col min="4876" max="4876" width="11.7109375" style="3" customWidth="1"/>
    <col min="4877" max="4877" width="13.28515625" style="3" customWidth="1"/>
    <col min="4878" max="4878" width="10.42578125" style="3" bestFit="1" customWidth="1"/>
    <col min="4879" max="4879" width="10.140625" style="3" customWidth="1"/>
    <col min="4880" max="4880" width="10.5703125" style="3" customWidth="1"/>
    <col min="4881" max="4881" width="4.7109375" style="3" bestFit="1" customWidth="1"/>
    <col min="4882" max="4882" width="0" style="3" hidden="1" customWidth="1"/>
    <col min="4883" max="4883" width="9.140625" style="3"/>
    <col min="4884" max="4884" width="11.42578125" style="3" bestFit="1" customWidth="1"/>
    <col min="4885" max="5120" width="9.140625" style="3"/>
    <col min="5121" max="5121" width="5.85546875" style="3" customWidth="1"/>
    <col min="5122" max="5122" width="55.42578125" style="3" customWidth="1"/>
    <col min="5123" max="5123" width="0" style="3" hidden="1" customWidth="1"/>
    <col min="5124" max="5124" width="13.42578125" style="3" bestFit="1" customWidth="1"/>
    <col min="5125" max="5125" width="11.85546875" style="3" customWidth="1"/>
    <col min="5126" max="5126" width="10.42578125" style="3" bestFit="1" customWidth="1"/>
    <col min="5127" max="5127" width="12.5703125" style="3" bestFit="1" customWidth="1"/>
    <col min="5128" max="5128" width="10.42578125" style="3" bestFit="1" customWidth="1"/>
    <col min="5129" max="5129" width="10" style="3" customWidth="1"/>
    <col min="5130" max="5130" width="10.42578125" style="3" bestFit="1" customWidth="1"/>
    <col min="5131" max="5131" width="9.5703125" style="3" bestFit="1" customWidth="1"/>
    <col min="5132" max="5132" width="11.7109375" style="3" customWidth="1"/>
    <col min="5133" max="5133" width="13.28515625" style="3" customWidth="1"/>
    <col min="5134" max="5134" width="10.42578125" style="3" bestFit="1" customWidth="1"/>
    <col min="5135" max="5135" width="10.140625" style="3" customWidth="1"/>
    <col min="5136" max="5136" width="10.5703125" style="3" customWidth="1"/>
    <col min="5137" max="5137" width="4.7109375" style="3" bestFit="1" customWidth="1"/>
    <col min="5138" max="5138" width="0" style="3" hidden="1" customWidth="1"/>
    <col min="5139" max="5139" width="9.140625" style="3"/>
    <col min="5140" max="5140" width="11.42578125" style="3" bestFit="1" customWidth="1"/>
    <col min="5141" max="5376" width="9.140625" style="3"/>
    <col min="5377" max="5377" width="5.85546875" style="3" customWidth="1"/>
    <col min="5378" max="5378" width="55.42578125" style="3" customWidth="1"/>
    <col min="5379" max="5379" width="0" style="3" hidden="1" customWidth="1"/>
    <col min="5380" max="5380" width="13.42578125" style="3" bestFit="1" customWidth="1"/>
    <col min="5381" max="5381" width="11.85546875" style="3" customWidth="1"/>
    <col min="5382" max="5382" width="10.42578125" style="3" bestFit="1" customWidth="1"/>
    <col min="5383" max="5383" width="12.5703125" style="3" bestFit="1" customWidth="1"/>
    <col min="5384" max="5384" width="10.42578125" style="3" bestFit="1" customWidth="1"/>
    <col min="5385" max="5385" width="10" style="3" customWidth="1"/>
    <col min="5386" max="5386" width="10.42578125" style="3" bestFit="1" customWidth="1"/>
    <col min="5387" max="5387" width="9.5703125" style="3" bestFit="1" customWidth="1"/>
    <col min="5388" max="5388" width="11.7109375" style="3" customWidth="1"/>
    <col min="5389" max="5389" width="13.28515625" style="3" customWidth="1"/>
    <col min="5390" max="5390" width="10.42578125" style="3" bestFit="1" customWidth="1"/>
    <col min="5391" max="5391" width="10.140625" style="3" customWidth="1"/>
    <col min="5392" max="5392" width="10.5703125" style="3" customWidth="1"/>
    <col min="5393" max="5393" width="4.7109375" style="3" bestFit="1" customWidth="1"/>
    <col min="5394" max="5394" width="0" style="3" hidden="1" customWidth="1"/>
    <col min="5395" max="5395" width="9.140625" style="3"/>
    <col min="5396" max="5396" width="11.42578125" style="3" bestFit="1" customWidth="1"/>
    <col min="5397" max="5632" width="9.140625" style="3"/>
    <col min="5633" max="5633" width="5.85546875" style="3" customWidth="1"/>
    <col min="5634" max="5634" width="55.42578125" style="3" customWidth="1"/>
    <col min="5635" max="5635" width="0" style="3" hidden="1" customWidth="1"/>
    <col min="5636" max="5636" width="13.42578125" style="3" bestFit="1" customWidth="1"/>
    <col min="5637" max="5637" width="11.85546875" style="3" customWidth="1"/>
    <col min="5638" max="5638" width="10.42578125" style="3" bestFit="1" customWidth="1"/>
    <col min="5639" max="5639" width="12.5703125" style="3" bestFit="1" customWidth="1"/>
    <col min="5640" max="5640" width="10.42578125" style="3" bestFit="1" customWidth="1"/>
    <col min="5641" max="5641" width="10" style="3" customWidth="1"/>
    <col min="5642" max="5642" width="10.42578125" style="3" bestFit="1" customWidth="1"/>
    <col min="5643" max="5643" width="9.5703125" style="3" bestFit="1" customWidth="1"/>
    <col min="5644" max="5644" width="11.7109375" style="3" customWidth="1"/>
    <col min="5645" max="5645" width="13.28515625" style="3" customWidth="1"/>
    <col min="5646" max="5646" width="10.42578125" style="3" bestFit="1" customWidth="1"/>
    <col min="5647" max="5647" width="10.140625" style="3" customWidth="1"/>
    <col min="5648" max="5648" width="10.5703125" style="3" customWidth="1"/>
    <col min="5649" max="5649" width="4.7109375" style="3" bestFit="1" customWidth="1"/>
    <col min="5650" max="5650" width="0" style="3" hidden="1" customWidth="1"/>
    <col min="5651" max="5651" width="9.140625" style="3"/>
    <col min="5652" max="5652" width="11.42578125" style="3" bestFit="1" customWidth="1"/>
    <col min="5653" max="5888" width="9.140625" style="3"/>
    <col min="5889" max="5889" width="5.85546875" style="3" customWidth="1"/>
    <col min="5890" max="5890" width="55.42578125" style="3" customWidth="1"/>
    <col min="5891" max="5891" width="0" style="3" hidden="1" customWidth="1"/>
    <col min="5892" max="5892" width="13.42578125" style="3" bestFit="1" customWidth="1"/>
    <col min="5893" max="5893" width="11.85546875" style="3" customWidth="1"/>
    <col min="5894" max="5894" width="10.42578125" style="3" bestFit="1" customWidth="1"/>
    <col min="5895" max="5895" width="12.5703125" style="3" bestFit="1" customWidth="1"/>
    <col min="5896" max="5896" width="10.42578125" style="3" bestFit="1" customWidth="1"/>
    <col min="5897" max="5897" width="10" style="3" customWidth="1"/>
    <col min="5898" max="5898" width="10.42578125" style="3" bestFit="1" customWidth="1"/>
    <col min="5899" max="5899" width="9.5703125" style="3" bestFit="1" customWidth="1"/>
    <col min="5900" max="5900" width="11.7109375" style="3" customWidth="1"/>
    <col min="5901" max="5901" width="13.28515625" style="3" customWidth="1"/>
    <col min="5902" max="5902" width="10.42578125" style="3" bestFit="1" customWidth="1"/>
    <col min="5903" max="5903" width="10.140625" style="3" customWidth="1"/>
    <col min="5904" max="5904" width="10.5703125" style="3" customWidth="1"/>
    <col min="5905" max="5905" width="4.7109375" style="3" bestFit="1" customWidth="1"/>
    <col min="5906" max="5906" width="0" style="3" hidden="1" customWidth="1"/>
    <col min="5907" max="5907" width="9.140625" style="3"/>
    <col min="5908" max="5908" width="11.42578125" style="3" bestFit="1" customWidth="1"/>
    <col min="5909" max="6144" width="9.140625" style="3"/>
    <col min="6145" max="6145" width="5.85546875" style="3" customWidth="1"/>
    <col min="6146" max="6146" width="55.42578125" style="3" customWidth="1"/>
    <col min="6147" max="6147" width="0" style="3" hidden="1" customWidth="1"/>
    <col min="6148" max="6148" width="13.42578125" style="3" bestFit="1" customWidth="1"/>
    <col min="6149" max="6149" width="11.85546875" style="3" customWidth="1"/>
    <col min="6150" max="6150" width="10.42578125" style="3" bestFit="1" customWidth="1"/>
    <col min="6151" max="6151" width="12.5703125" style="3" bestFit="1" customWidth="1"/>
    <col min="6152" max="6152" width="10.42578125" style="3" bestFit="1" customWidth="1"/>
    <col min="6153" max="6153" width="10" style="3" customWidth="1"/>
    <col min="6154" max="6154" width="10.42578125" style="3" bestFit="1" customWidth="1"/>
    <col min="6155" max="6155" width="9.5703125" style="3" bestFit="1" customWidth="1"/>
    <col min="6156" max="6156" width="11.7109375" style="3" customWidth="1"/>
    <col min="6157" max="6157" width="13.28515625" style="3" customWidth="1"/>
    <col min="6158" max="6158" width="10.42578125" style="3" bestFit="1" customWidth="1"/>
    <col min="6159" max="6159" width="10.140625" style="3" customWidth="1"/>
    <col min="6160" max="6160" width="10.5703125" style="3" customWidth="1"/>
    <col min="6161" max="6161" width="4.7109375" style="3" bestFit="1" customWidth="1"/>
    <col min="6162" max="6162" width="0" style="3" hidden="1" customWidth="1"/>
    <col min="6163" max="6163" width="9.140625" style="3"/>
    <col min="6164" max="6164" width="11.42578125" style="3" bestFit="1" customWidth="1"/>
    <col min="6165" max="6400" width="9.140625" style="3"/>
    <col min="6401" max="6401" width="5.85546875" style="3" customWidth="1"/>
    <col min="6402" max="6402" width="55.42578125" style="3" customWidth="1"/>
    <col min="6403" max="6403" width="0" style="3" hidden="1" customWidth="1"/>
    <col min="6404" max="6404" width="13.42578125" style="3" bestFit="1" customWidth="1"/>
    <col min="6405" max="6405" width="11.85546875" style="3" customWidth="1"/>
    <col min="6406" max="6406" width="10.42578125" style="3" bestFit="1" customWidth="1"/>
    <col min="6407" max="6407" width="12.5703125" style="3" bestFit="1" customWidth="1"/>
    <col min="6408" max="6408" width="10.42578125" style="3" bestFit="1" customWidth="1"/>
    <col min="6409" max="6409" width="10" style="3" customWidth="1"/>
    <col min="6410" max="6410" width="10.42578125" style="3" bestFit="1" customWidth="1"/>
    <col min="6411" max="6411" width="9.5703125" style="3" bestFit="1" customWidth="1"/>
    <col min="6412" max="6412" width="11.7109375" style="3" customWidth="1"/>
    <col min="6413" max="6413" width="13.28515625" style="3" customWidth="1"/>
    <col min="6414" max="6414" width="10.42578125" style="3" bestFit="1" customWidth="1"/>
    <col min="6415" max="6415" width="10.140625" style="3" customWidth="1"/>
    <col min="6416" max="6416" width="10.5703125" style="3" customWidth="1"/>
    <col min="6417" max="6417" width="4.7109375" style="3" bestFit="1" customWidth="1"/>
    <col min="6418" max="6418" width="0" style="3" hidden="1" customWidth="1"/>
    <col min="6419" max="6419" width="9.140625" style="3"/>
    <col min="6420" max="6420" width="11.42578125" style="3" bestFit="1" customWidth="1"/>
    <col min="6421" max="6656" width="9.140625" style="3"/>
    <col min="6657" max="6657" width="5.85546875" style="3" customWidth="1"/>
    <col min="6658" max="6658" width="55.42578125" style="3" customWidth="1"/>
    <col min="6659" max="6659" width="0" style="3" hidden="1" customWidth="1"/>
    <col min="6660" max="6660" width="13.42578125" style="3" bestFit="1" customWidth="1"/>
    <col min="6661" max="6661" width="11.85546875" style="3" customWidth="1"/>
    <col min="6662" max="6662" width="10.42578125" style="3" bestFit="1" customWidth="1"/>
    <col min="6663" max="6663" width="12.5703125" style="3" bestFit="1" customWidth="1"/>
    <col min="6664" max="6664" width="10.42578125" style="3" bestFit="1" customWidth="1"/>
    <col min="6665" max="6665" width="10" style="3" customWidth="1"/>
    <col min="6666" max="6666" width="10.42578125" style="3" bestFit="1" customWidth="1"/>
    <col min="6667" max="6667" width="9.5703125" style="3" bestFit="1" customWidth="1"/>
    <col min="6668" max="6668" width="11.7109375" style="3" customWidth="1"/>
    <col min="6669" max="6669" width="13.28515625" style="3" customWidth="1"/>
    <col min="6670" max="6670" width="10.42578125" style="3" bestFit="1" customWidth="1"/>
    <col min="6671" max="6671" width="10.140625" style="3" customWidth="1"/>
    <col min="6672" max="6672" width="10.5703125" style="3" customWidth="1"/>
    <col min="6673" max="6673" width="4.7109375" style="3" bestFit="1" customWidth="1"/>
    <col min="6674" max="6674" width="0" style="3" hidden="1" customWidth="1"/>
    <col min="6675" max="6675" width="9.140625" style="3"/>
    <col min="6676" max="6676" width="11.42578125" style="3" bestFit="1" customWidth="1"/>
    <col min="6677" max="6912" width="9.140625" style="3"/>
    <col min="6913" max="6913" width="5.85546875" style="3" customWidth="1"/>
    <col min="6914" max="6914" width="55.42578125" style="3" customWidth="1"/>
    <col min="6915" max="6915" width="0" style="3" hidden="1" customWidth="1"/>
    <col min="6916" max="6916" width="13.42578125" style="3" bestFit="1" customWidth="1"/>
    <col min="6917" max="6917" width="11.85546875" style="3" customWidth="1"/>
    <col min="6918" max="6918" width="10.42578125" style="3" bestFit="1" customWidth="1"/>
    <col min="6919" max="6919" width="12.5703125" style="3" bestFit="1" customWidth="1"/>
    <col min="6920" max="6920" width="10.42578125" style="3" bestFit="1" customWidth="1"/>
    <col min="6921" max="6921" width="10" style="3" customWidth="1"/>
    <col min="6922" max="6922" width="10.42578125" style="3" bestFit="1" customWidth="1"/>
    <col min="6923" max="6923" width="9.5703125" style="3" bestFit="1" customWidth="1"/>
    <col min="6924" max="6924" width="11.7109375" style="3" customWidth="1"/>
    <col min="6925" max="6925" width="13.28515625" style="3" customWidth="1"/>
    <col min="6926" max="6926" width="10.42578125" style="3" bestFit="1" customWidth="1"/>
    <col min="6927" max="6927" width="10.140625" style="3" customWidth="1"/>
    <col min="6928" max="6928" width="10.5703125" style="3" customWidth="1"/>
    <col min="6929" max="6929" width="4.7109375" style="3" bestFit="1" customWidth="1"/>
    <col min="6930" max="6930" width="0" style="3" hidden="1" customWidth="1"/>
    <col min="6931" max="6931" width="9.140625" style="3"/>
    <col min="6932" max="6932" width="11.42578125" style="3" bestFit="1" customWidth="1"/>
    <col min="6933" max="7168" width="9.140625" style="3"/>
    <col min="7169" max="7169" width="5.85546875" style="3" customWidth="1"/>
    <col min="7170" max="7170" width="55.42578125" style="3" customWidth="1"/>
    <col min="7171" max="7171" width="0" style="3" hidden="1" customWidth="1"/>
    <col min="7172" max="7172" width="13.42578125" style="3" bestFit="1" customWidth="1"/>
    <col min="7173" max="7173" width="11.85546875" style="3" customWidth="1"/>
    <col min="7174" max="7174" width="10.42578125" style="3" bestFit="1" customWidth="1"/>
    <col min="7175" max="7175" width="12.5703125" style="3" bestFit="1" customWidth="1"/>
    <col min="7176" max="7176" width="10.42578125" style="3" bestFit="1" customWidth="1"/>
    <col min="7177" max="7177" width="10" style="3" customWidth="1"/>
    <col min="7178" max="7178" width="10.42578125" style="3" bestFit="1" customWidth="1"/>
    <col min="7179" max="7179" width="9.5703125" style="3" bestFit="1" customWidth="1"/>
    <col min="7180" max="7180" width="11.7109375" style="3" customWidth="1"/>
    <col min="7181" max="7181" width="13.28515625" style="3" customWidth="1"/>
    <col min="7182" max="7182" width="10.42578125" style="3" bestFit="1" customWidth="1"/>
    <col min="7183" max="7183" width="10.140625" style="3" customWidth="1"/>
    <col min="7184" max="7184" width="10.5703125" style="3" customWidth="1"/>
    <col min="7185" max="7185" width="4.7109375" style="3" bestFit="1" customWidth="1"/>
    <col min="7186" max="7186" width="0" style="3" hidden="1" customWidth="1"/>
    <col min="7187" max="7187" width="9.140625" style="3"/>
    <col min="7188" max="7188" width="11.42578125" style="3" bestFit="1" customWidth="1"/>
    <col min="7189" max="7424" width="9.140625" style="3"/>
    <col min="7425" max="7425" width="5.85546875" style="3" customWidth="1"/>
    <col min="7426" max="7426" width="55.42578125" style="3" customWidth="1"/>
    <col min="7427" max="7427" width="0" style="3" hidden="1" customWidth="1"/>
    <col min="7428" max="7428" width="13.42578125" style="3" bestFit="1" customWidth="1"/>
    <col min="7429" max="7429" width="11.85546875" style="3" customWidth="1"/>
    <col min="7430" max="7430" width="10.42578125" style="3" bestFit="1" customWidth="1"/>
    <col min="7431" max="7431" width="12.5703125" style="3" bestFit="1" customWidth="1"/>
    <col min="7432" max="7432" width="10.42578125" style="3" bestFit="1" customWidth="1"/>
    <col min="7433" max="7433" width="10" style="3" customWidth="1"/>
    <col min="7434" max="7434" width="10.42578125" style="3" bestFit="1" customWidth="1"/>
    <col min="7435" max="7435" width="9.5703125" style="3" bestFit="1" customWidth="1"/>
    <col min="7436" max="7436" width="11.7109375" style="3" customWidth="1"/>
    <col min="7437" max="7437" width="13.28515625" style="3" customWidth="1"/>
    <col min="7438" max="7438" width="10.42578125" style="3" bestFit="1" customWidth="1"/>
    <col min="7439" max="7439" width="10.140625" style="3" customWidth="1"/>
    <col min="7440" max="7440" width="10.5703125" style="3" customWidth="1"/>
    <col min="7441" max="7441" width="4.7109375" style="3" bestFit="1" customWidth="1"/>
    <col min="7442" max="7442" width="0" style="3" hidden="1" customWidth="1"/>
    <col min="7443" max="7443" width="9.140625" style="3"/>
    <col min="7444" max="7444" width="11.42578125" style="3" bestFit="1" customWidth="1"/>
    <col min="7445" max="7680" width="9.140625" style="3"/>
    <col min="7681" max="7681" width="5.85546875" style="3" customWidth="1"/>
    <col min="7682" max="7682" width="55.42578125" style="3" customWidth="1"/>
    <col min="7683" max="7683" width="0" style="3" hidden="1" customWidth="1"/>
    <col min="7684" max="7684" width="13.42578125" style="3" bestFit="1" customWidth="1"/>
    <col min="7685" max="7685" width="11.85546875" style="3" customWidth="1"/>
    <col min="7686" max="7686" width="10.42578125" style="3" bestFit="1" customWidth="1"/>
    <col min="7687" max="7687" width="12.5703125" style="3" bestFit="1" customWidth="1"/>
    <col min="7688" max="7688" width="10.42578125" style="3" bestFit="1" customWidth="1"/>
    <col min="7689" max="7689" width="10" style="3" customWidth="1"/>
    <col min="7690" max="7690" width="10.42578125" style="3" bestFit="1" customWidth="1"/>
    <col min="7691" max="7691" width="9.5703125" style="3" bestFit="1" customWidth="1"/>
    <col min="7692" max="7692" width="11.7109375" style="3" customWidth="1"/>
    <col min="7693" max="7693" width="13.28515625" style="3" customWidth="1"/>
    <col min="7694" max="7694" width="10.42578125" style="3" bestFit="1" customWidth="1"/>
    <col min="7695" max="7695" width="10.140625" style="3" customWidth="1"/>
    <col min="7696" max="7696" width="10.5703125" style="3" customWidth="1"/>
    <col min="7697" max="7697" width="4.7109375" style="3" bestFit="1" customWidth="1"/>
    <col min="7698" max="7698" width="0" style="3" hidden="1" customWidth="1"/>
    <col min="7699" max="7699" width="9.140625" style="3"/>
    <col min="7700" max="7700" width="11.42578125" style="3" bestFit="1" customWidth="1"/>
    <col min="7701" max="7936" width="9.140625" style="3"/>
    <col min="7937" max="7937" width="5.85546875" style="3" customWidth="1"/>
    <col min="7938" max="7938" width="55.42578125" style="3" customWidth="1"/>
    <col min="7939" max="7939" width="0" style="3" hidden="1" customWidth="1"/>
    <col min="7940" max="7940" width="13.42578125" style="3" bestFit="1" customWidth="1"/>
    <col min="7941" max="7941" width="11.85546875" style="3" customWidth="1"/>
    <col min="7942" max="7942" width="10.42578125" style="3" bestFit="1" customWidth="1"/>
    <col min="7943" max="7943" width="12.5703125" style="3" bestFit="1" customWidth="1"/>
    <col min="7944" max="7944" width="10.42578125" style="3" bestFit="1" customWidth="1"/>
    <col min="7945" max="7945" width="10" style="3" customWidth="1"/>
    <col min="7946" max="7946" width="10.42578125" style="3" bestFit="1" customWidth="1"/>
    <col min="7947" max="7947" width="9.5703125" style="3" bestFit="1" customWidth="1"/>
    <col min="7948" max="7948" width="11.7109375" style="3" customWidth="1"/>
    <col min="7949" max="7949" width="13.28515625" style="3" customWidth="1"/>
    <col min="7950" max="7950" width="10.42578125" style="3" bestFit="1" customWidth="1"/>
    <col min="7951" max="7951" width="10.140625" style="3" customWidth="1"/>
    <col min="7952" max="7952" width="10.5703125" style="3" customWidth="1"/>
    <col min="7953" max="7953" width="4.7109375" style="3" bestFit="1" customWidth="1"/>
    <col min="7954" max="7954" width="0" style="3" hidden="1" customWidth="1"/>
    <col min="7955" max="7955" width="9.140625" style="3"/>
    <col min="7956" max="7956" width="11.42578125" style="3" bestFit="1" customWidth="1"/>
    <col min="7957" max="8192" width="9.140625" style="3"/>
    <col min="8193" max="8193" width="5.85546875" style="3" customWidth="1"/>
    <col min="8194" max="8194" width="55.42578125" style="3" customWidth="1"/>
    <col min="8195" max="8195" width="0" style="3" hidden="1" customWidth="1"/>
    <col min="8196" max="8196" width="13.42578125" style="3" bestFit="1" customWidth="1"/>
    <col min="8197" max="8197" width="11.85546875" style="3" customWidth="1"/>
    <col min="8198" max="8198" width="10.42578125" style="3" bestFit="1" customWidth="1"/>
    <col min="8199" max="8199" width="12.5703125" style="3" bestFit="1" customWidth="1"/>
    <col min="8200" max="8200" width="10.42578125" style="3" bestFit="1" customWidth="1"/>
    <col min="8201" max="8201" width="10" style="3" customWidth="1"/>
    <col min="8202" max="8202" width="10.42578125" style="3" bestFit="1" customWidth="1"/>
    <col min="8203" max="8203" width="9.5703125" style="3" bestFit="1" customWidth="1"/>
    <col min="8204" max="8204" width="11.7109375" style="3" customWidth="1"/>
    <col min="8205" max="8205" width="13.28515625" style="3" customWidth="1"/>
    <col min="8206" max="8206" width="10.42578125" style="3" bestFit="1" customWidth="1"/>
    <col min="8207" max="8207" width="10.140625" style="3" customWidth="1"/>
    <col min="8208" max="8208" width="10.5703125" style="3" customWidth="1"/>
    <col min="8209" max="8209" width="4.7109375" style="3" bestFit="1" customWidth="1"/>
    <col min="8210" max="8210" width="0" style="3" hidden="1" customWidth="1"/>
    <col min="8211" max="8211" width="9.140625" style="3"/>
    <col min="8212" max="8212" width="11.42578125" style="3" bestFit="1" customWidth="1"/>
    <col min="8213" max="8448" width="9.140625" style="3"/>
    <col min="8449" max="8449" width="5.85546875" style="3" customWidth="1"/>
    <col min="8450" max="8450" width="55.42578125" style="3" customWidth="1"/>
    <col min="8451" max="8451" width="0" style="3" hidden="1" customWidth="1"/>
    <col min="8452" max="8452" width="13.42578125" style="3" bestFit="1" customWidth="1"/>
    <col min="8453" max="8453" width="11.85546875" style="3" customWidth="1"/>
    <col min="8454" max="8454" width="10.42578125" style="3" bestFit="1" customWidth="1"/>
    <col min="8455" max="8455" width="12.5703125" style="3" bestFit="1" customWidth="1"/>
    <col min="8456" max="8456" width="10.42578125" style="3" bestFit="1" customWidth="1"/>
    <col min="8457" max="8457" width="10" style="3" customWidth="1"/>
    <col min="8458" max="8458" width="10.42578125" style="3" bestFit="1" customWidth="1"/>
    <col min="8459" max="8459" width="9.5703125" style="3" bestFit="1" customWidth="1"/>
    <col min="8460" max="8460" width="11.7109375" style="3" customWidth="1"/>
    <col min="8461" max="8461" width="13.28515625" style="3" customWidth="1"/>
    <col min="8462" max="8462" width="10.42578125" style="3" bestFit="1" customWidth="1"/>
    <col min="8463" max="8463" width="10.140625" style="3" customWidth="1"/>
    <col min="8464" max="8464" width="10.5703125" style="3" customWidth="1"/>
    <col min="8465" max="8465" width="4.7109375" style="3" bestFit="1" customWidth="1"/>
    <col min="8466" max="8466" width="0" style="3" hidden="1" customWidth="1"/>
    <col min="8467" max="8467" width="9.140625" style="3"/>
    <col min="8468" max="8468" width="11.42578125" style="3" bestFit="1" customWidth="1"/>
    <col min="8469" max="8704" width="9.140625" style="3"/>
    <col min="8705" max="8705" width="5.85546875" style="3" customWidth="1"/>
    <col min="8706" max="8706" width="55.42578125" style="3" customWidth="1"/>
    <col min="8707" max="8707" width="0" style="3" hidden="1" customWidth="1"/>
    <col min="8708" max="8708" width="13.42578125" style="3" bestFit="1" customWidth="1"/>
    <col min="8709" max="8709" width="11.85546875" style="3" customWidth="1"/>
    <col min="8710" max="8710" width="10.42578125" style="3" bestFit="1" customWidth="1"/>
    <col min="8711" max="8711" width="12.5703125" style="3" bestFit="1" customWidth="1"/>
    <col min="8712" max="8712" width="10.42578125" style="3" bestFit="1" customWidth="1"/>
    <col min="8713" max="8713" width="10" style="3" customWidth="1"/>
    <col min="8714" max="8714" width="10.42578125" style="3" bestFit="1" customWidth="1"/>
    <col min="8715" max="8715" width="9.5703125" style="3" bestFit="1" customWidth="1"/>
    <col min="8716" max="8716" width="11.7109375" style="3" customWidth="1"/>
    <col min="8717" max="8717" width="13.28515625" style="3" customWidth="1"/>
    <col min="8718" max="8718" width="10.42578125" style="3" bestFit="1" customWidth="1"/>
    <col min="8719" max="8719" width="10.140625" style="3" customWidth="1"/>
    <col min="8720" max="8720" width="10.5703125" style="3" customWidth="1"/>
    <col min="8721" max="8721" width="4.7109375" style="3" bestFit="1" customWidth="1"/>
    <col min="8722" max="8722" width="0" style="3" hidden="1" customWidth="1"/>
    <col min="8723" max="8723" width="9.140625" style="3"/>
    <col min="8724" max="8724" width="11.42578125" style="3" bestFit="1" customWidth="1"/>
    <col min="8725" max="8960" width="9.140625" style="3"/>
    <col min="8961" max="8961" width="5.85546875" style="3" customWidth="1"/>
    <col min="8962" max="8962" width="55.42578125" style="3" customWidth="1"/>
    <col min="8963" max="8963" width="0" style="3" hidden="1" customWidth="1"/>
    <col min="8964" max="8964" width="13.42578125" style="3" bestFit="1" customWidth="1"/>
    <col min="8965" max="8965" width="11.85546875" style="3" customWidth="1"/>
    <col min="8966" max="8966" width="10.42578125" style="3" bestFit="1" customWidth="1"/>
    <col min="8967" max="8967" width="12.5703125" style="3" bestFit="1" customWidth="1"/>
    <col min="8968" max="8968" width="10.42578125" style="3" bestFit="1" customWidth="1"/>
    <col min="8969" max="8969" width="10" style="3" customWidth="1"/>
    <col min="8970" max="8970" width="10.42578125" style="3" bestFit="1" customWidth="1"/>
    <col min="8971" max="8971" width="9.5703125" style="3" bestFit="1" customWidth="1"/>
    <col min="8972" max="8972" width="11.7109375" style="3" customWidth="1"/>
    <col min="8973" max="8973" width="13.28515625" style="3" customWidth="1"/>
    <col min="8974" max="8974" width="10.42578125" style="3" bestFit="1" customWidth="1"/>
    <col min="8975" max="8975" width="10.140625" style="3" customWidth="1"/>
    <col min="8976" max="8976" width="10.5703125" style="3" customWidth="1"/>
    <col min="8977" max="8977" width="4.7109375" style="3" bestFit="1" customWidth="1"/>
    <col min="8978" max="8978" width="0" style="3" hidden="1" customWidth="1"/>
    <col min="8979" max="8979" width="9.140625" style="3"/>
    <col min="8980" max="8980" width="11.42578125" style="3" bestFit="1" customWidth="1"/>
    <col min="8981" max="9216" width="9.140625" style="3"/>
    <col min="9217" max="9217" width="5.85546875" style="3" customWidth="1"/>
    <col min="9218" max="9218" width="55.42578125" style="3" customWidth="1"/>
    <col min="9219" max="9219" width="0" style="3" hidden="1" customWidth="1"/>
    <col min="9220" max="9220" width="13.42578125" style="3" bestFit="1" customWidth="1"/>
    <col min="9221" max="9221" width="11.85546875" style="3" customWidth="1"/>
    <col min="9222" max="9222" width="10.42578125" style="3" bestFit="1" customWidth="1"/>
    <col min="9223" max="9223" width="12.5703125" style="3" bestFit="1" customWidth="1"/>
    <col min="9224" max="9224" width="10.42578125" style="3" bestFit="1" customWidth="1"/>
    <col min="9225" max="9225" width="10" style="3" customWidth="1"/>
    <col min="9226" max="9226" width="10.42578125" style="3" bestFit="1" customWidth="1"/>
    <col min="9227" max="9227" width="9.5703125" style="3" bestFit="1" customWidth="1"/>
    <col min="9228" max="9228" width="11.7109375" style="3" customWidth="1"/>
    <col min="9229" max="9229" width="13.28515625" style="3" customWidth="1"/>
    <col min="9230" max="9230" width="10.42578125" style="3" bestFit="1" customWidth="1"/>
    <col min="9231" max="9231" width="10.140625" style="3" customWidth="1"/>
    <col min="9232" max="9232" width="10.5703125" style="3" customWidth="1"/>
    <col min="9233" max="9233" width="4.7109375" style="3" bestFit="1" customWidth="1"/>
    <col min="9234" max="9234" width="0" style="3" hidden="1" customWidth="1"/>
    <col min="9235" max="9235" width="9.140625" style="3"/>
    <col min="9236" max="9236" width="11.42578125" style="3" bestFit="1" customWidth="1"/>
    <col min="9237" max="9472" width="9.140625" style="3"/>
    <col min="9473" max="9473" width="5.85546875" style="3" customWidth="1"/>
    <col min="9474" max="9474" width="55.42578125" style="3" customWidth="1"/>
    <col min="9475" max="9475" width="0" style="3" hidden="1" customWidth="1"/>
    <col min="9476" max="9476" width="13.42578125" style="3" bestFit="1" customWidth="1"/>
    <col min="9477" max="9477" width="11.85546875" style="3" customWidth="1"/>
    <col min="9478" max="9478" width="10.42578125" style="3" bestFit="1" customWidth="1"/>
    <col min="9479" max="9479" width="12.5703125" style="3" bestFit="1" customWidth="1"/>
    <col min="9480" max="9480" width="10.42578125" style="3" bestFit="1" customWidth="1"/>
    <col min="9481" max="9481" width="10" style="3" customWidth="1"/>
    <col min="9482" max="9482" width="10.42578125" style="3" bestFit="1" customWidth="1"/>
    <col min="9483" max="9483" width="9.5703125" style="3" bestFit="1" customWidth="1"/>
    <col min="9484" max="9484" width="11.7109375" style="3" customWidth="1"/>
    <col min="9485" max="9485" width="13.28515625" style="3" customWidth="1"/>
    <col min="9486" max="9486" width="10.42578125" style="3" bestFit="1" customWidth="1"/>
    <col min="9487" max="9487" width="10.140625" style="3" customWidth="1"/>
    <col min="9488" max="9488" width="10.5703125" style="3" customWidth="1"/>
    <col min="9489" max="9489" width="4.7109375" style="3" bestFit="1" customWidth="1"/>
    <col min="9490" max="9490" width="0" style="3" hidden="1" customWidth="1"/>
    <col min="9491" max="9491" width="9.140625" style="3"/>
    <col min="9492" max="9492" width="11.42578125" style="3" bestFit="1" customWidth="1"/>
    <col min="9493" max="9728" width="9.140625" style="3"/>
    <col min="9729" max="9729" width="5.85546875" style="3" customWidth="1"/>
    <col min="9730" max="9730" width="55.42578125" style="3" customWidth="1"/>
    <col min="9731" max="9731" width="0" style="3" hidden="1" customWidth="1"/>
    <col min="9732" max="9732" width="13.42578125" style="3" bestFit="1" customWidth="1"/>
    <col min="9733" max="9733" width="11.85546875" style="3" customWidth="1"/>
    <col min="9734" max="9734" width="10.42578125" style="3" bestFit="1" customWidth="1"/>
    <col min="9735" max="9735" width="12.5703125" style="3" bestFit="1" customWidth="1"/>
    <col min="9736" max="9736" width="10.42578125" style="3" bestFit="1" customWidth="1"/>
    <col min="9737" max="9737" width="10" style="3" customWidth="1"/>
    <col min="9738" max="9738" width="10.42578125" style="3" bestFit="1" customWidth="1"/>
    <col min="9739" max="9739" width="9.5703125" style="3" bestFit="1" customWidth="1"/>
    <col min="9740" max="9740" width="11.7109375" style="3" customWidth="1"/>
    <col min="9741" max="9741" width="13.28515625" style="3" customWidth="1"/>
    <col min="9742" max="9742" width="10.42578125" style="3" bestFit="1" customWidth="1"/>
    <col min="9743" max="9743" width="10.140625" style="3" customWidth="1"/>
    <col min="9744" max="9744" width="10.5703125" style="3" customWidth="1"/>
    <col min="9745" max="9745" width="4.7109375" style="3" bestFit="1" customWidth="1"/>
    <col min="9746" max="9746" width="0" style="3" hidden="1" customWidth="1"/>
    <col min="9747" max="9747" width="9.140625" style="3"/>
    <col min="9748" max="9748" width="11.42578125" style="3" bestFit="1" customWidth="1"/>
    <col min="9749" max="9984" width="9.140625" style="3"/>
    <col min="9985" max="9985" width="5.85546875" style="3" customWidth="1"/>
    <col min="9986" max="9986" width="55.42578125" style="3" customWidth="1"/>
    <col min="9987" max="9987" width="0" style="3" hidden="1" customWidth="1"/>
    <col min="9988" max="9988" width="13.42578125" style="3" bestFit="1" customWidth="1"/>
    <col min="9989" max="9989" width="11.85546875" style="3" customWidth="1"/>
    <col min="9990" max="9990" width="10.42578125" style="3" bestFit="1" customWidth="1"/>
    <col min="9991" max="9991" width="12.5703125" style="3" bestFit="1" customWidth="1"/>
    <col min="9992" max="9992" width="10.42578125" style="3" bestFit="1" customWidth="1"/>
    <col min="9993" max="9993" width="10" style="3" customWidth="1"/>
    <col min="9994" max="9994" width="10.42578125" style="3" bestFit="1" customWidth="1"/>
    <col min="9995" max="9995" width="9.5703125" style="3" bestFit="1" customWidth="1"/>
    <col min="9996" max="9996" width="11.7109375" style="3" customWidth="1"/>
    <col min="9997" max="9997" width="13.28515625" style="3" customWidth="1"/>
    <col min="9998" max="9998" width="10.42578125" style="3" bestFit="1" customWidth="1"/>
    <col min="9999" max="9999" width="10.140625" style="3" customWidth="1"/>
    <col min="10000" max="10000" width="10.5703125" style="3" customWidth="1"/>
    <col min="10001" max="10001" width="4.7109375" style="3" bestFit="1" customWidth="1"/>
    <col min="10002" max="10002" width="0" style="3" hidden="1" customWidth="1"/>
    <col min="10003" max="10003" width="9.140625" style="3"/>
    <col min="10004" max="10004" width="11.42578125" style="3" bestFit="1" customWidth="1"/>
    <col min="10005" max="10240" width="9.140625" style="3"/>
    <col min="10241" max="10241" width="5.85546875" style="3" customWidth="1"/>
    <col min="10242" max="10242" width="55.42578125" style="3" customWidth="1"/>
    <col min="10243" max="10243" width="0" style="3" hidden="1" customWidth="1"/>
    <col min="10244" max="10244" width="13.42578125" style="3" bestFit="1" customWidth="1"/>
    <col min="10245" max="10245" width="11.85546875" style="3" customWidth="1"/>
    <col min="10246" max="10246" width="10.42578125" style="3" bestFit="1" customWidth="1"/>
    <col min="10247" max="10247" width="12.5703125" style="3" bestFit="1" customWidth="1"/>
    <col min="10248" max="10248" width="10.42578125" style="3" bestFit="1" customWidth="1"/>
    <col min="10249" max="10249" width="10" style="3" customWidth="1"/>
    <col min="10250" max="10250" width="10.42578125" style="3" bestFit="1" customWidth="1"/>
    <col min="10251" max="10251" width="9.5703125" style="3" bestFit="1" customWidth="1"/>
    <col min="10252" max="10252" width="11.7109375" style="3" customWidth="1"/>
    <col min="10253" max="10253" width="13.28515625" style="3" customWidth="1"/>
    <col min="10254" max="10254" width="10.42578125" style="3" bestFit="1" customWidth="1"/>
    <col min="10255" max="10255" width="10.140625" style="3" customWidth="1"/>
    <col min="10256" max="10256" width="10.5703125" style="3" customWidth="1"/>
    <col min="10257" max="10257" width="4.7109375" style="3" bestFit="1" customWidth="1"/>
    <col min="10258" max="10258" width="0" style="3" hidden="1" customWidth="1"/>
    <col min="10259" max="10259" width="9.140625" style="3"/>
    <col min="10260" max="10260" width="11.42578125" style="3" bestFit="1" customWidth="1"/>
    <col min="10261" max="10496" width="9.140625" style="3"/>
    <col min="10497" max="10497" width="5.85546875" style="3" customWidth="1"/>
    <col min="10498" max="10498" width="55.42578125" style="3" customWidth="1"/>
    <col min="10499" max="10499" width="0" style="3" hidden="1" customWidth="1"/>
    <col min="10500" max="10500" width="13.42578125" style="3" bestFit="1" customWidth="1"/>
    <col min="10501" max="10501" width="11.85546875" style="3" customWidth="1"/>
    <col min="10502" max="10502" width="10.42578125" style="3" bestFit="1" customWidth="1"/>
    <col min="10503" max="10503" width="12.5703125" style="3" bestFit="1" customWidth="1"/>
    <col min="10504" max="10504" width="10.42578125" style="3" bestFit="1" customWidth="1"/>
    <col min="10505" max="10505" width="10" style="3" customWidth="1"/>
    <col min="10506" max="10506" width="10.42578125" style="3" bestFit="1" customWidth="1"/>
    <col min="10507" max="10507" width="9.5703125" style="3" bestFit="1" customWidth="1"/>
    <col min="10508" max="10508" width="11.7109375" style="3" customWidth="1"/>
    <col min="10509" max="10509" width="13.28515625" style="3" customWidth="1"/>
    <col min="10510" max="10510" width="10.42578125" style="3" bestFit="1" customWidth="1"/>
    <col min="10511" max="10511" width="10.140625" style="3" customWidth="1"/>
    <col min="10512" max="10512" width="10.5703125" style="3" customWidth="1"/>
    <col min="10513" max="10513" width="4.7109375" style="3" bestFit="1" customWidth="1"/>
    <col min="10514" max="10514" width="0" style="3" hidden="1" customWidth="1"/>
    <col min="10515" max="10515" width="9.140625" style="3"/>
    <col min="10516" max="10516" width="11.42578125" style="3" bestFit="1" customWidth="1"/>
    <col min="10517" max="10752" width="9.140625" style="3"/>
    <col min="10753" max="10753" width="5.85546875" style="3" customWidth="1"/>
    <col min="10754" max="10754" width="55.42578125" style="3" customWidth="1"/>
    <col min="10755" max="10755" width="0" style="3" hidden="1" customWidth="1"/>
    <col min="10756" max="10756" width="13.42578125" style="3" bestFit="1" customWidth="1"/>
    <col min="10757" max="10757" width="11.85546875" style="3" customWidth="1"/>
    <col min="10758" max="10758" width="10.42578125" style="3" bestFit="1" customWidth="1"/>
    <col min="10759" max="10759" width="12.5703125" style="3" bestFit="1" customWidth="1"/>
    <col min="10760" max="10760" width="10.42578125" style="3" bestFit="1" customWidth="1"/>
    <col min="10761" max="10761" width="10" style="3" customWidth="1"/>
    <col min="10762" max="10762" width="10.42578125" style="3" bestFit="1" customWidth="1"/>
    <col min="10763" max="10763" width="9.5703125" style="3" bestFit="1" customWidth="1"/>
    <col min="10764" max="10764" width="11.7109375" style="3" customWidth="1"/>
    <col min="10765" max="10765" width="13.28515625" style="3" customWidth="1"/>
    <col min="10766" max="10766" width="10.42578125" style="3" bestFit="1" customWidth="1"/>
    <col min="10767" max="10767" width="10.140625" style="3" customWidth="1"/>
    <col min="10768" max="10768" width="10.5703125" style="3" customWidth="1"/>
    <col min="10769" max="10769" width="4.7109375" style="3" bestFit="1" customWidth="1"/>
    <col min="10770" max="10770" width="0" style="3" hidden="1" customWidth="1"/>
    <col min="10771" max="10771" width="9.140625" style="3"/>
    <col min="10772" max="10772" width="11.42578125" style="3" bestFit="1" customWidth="1"/>
    <col min="10773" max="11008" width="9.140625" style="3"/>
    <col min="11009" max="11009" width="5.85546875" style="3" customWidth="1"/>
    <col min="11010" max="11010" width="55.42578125" style="3" customWidth="1"/>
    <col min="11011" max="11011" width="0" style="3" hidden="1" customWidth="1"/>
    <col min="11012" max="11012" width="13.42578125" style="3" bestFit="1" customWidth="1"/>
    <col min="11013" max="11013" width="11.85546875" style="3" customWidth="1"/>
    <col min="11014" max="11014" width="10.42578125" style="3" bestFit="1" customWidth="1"/>
    <col min="11015" max="11015" width="12.5703125" style="3" bestFit="1" customWidth="1"/>
    <col min="11016" max="11016" width="10.42578125" style="3" bestFit="1" customWidth="1"/>
    <col min="11017" max="11017" width="10" style="3" customWidth="1"/>
    <col min="11018" max="11018" width="10.42578125" style="3" bestFit="1" customWidth="1"/>
    <col min="11019" max="11019" width="9.5703125" style="3" bestFit="1" customWidth="1"/>
    <col min="11020" max="11020" width="11.7109375" style="3" customWidth="1"/>
    <col min="11021" max="11021" width="13.28515625" style="3" customWidth="1"/>
    <col min="11022" max="11022" width="10.42578125" style="3" bestFit="1" customWidth="1"/>
    <col min="11023" max="11023" width="10.140625" style="3" customWidth="1"/>
    <col min="11024" max="11024" width="10.5703125" style="3" customWidth="1"/>
    <col min="11025" max="11025" width="4.7109375" style="3" bestFit="1" customWidth="1"/>
    <col min="11026" max="11026" width="0" style="3" hidden="1" customWidth="1"/>
    <col min="11027" max="11027" width="9.140625" style="3"/>
    <col min="11028" max="11028" width="11.42578125" style="3" bestFit="1" customWidth="1"/>
    <col min="11029" max="11264" width="9.140625" style="3"/>
    <col min="11265" max="11265" width="5.85546875" style="3" customWidth="1"/>
    <col min="11266" max="11266" width="55.42578125" style="3" customWidth="1"/>
    <col min="11267" max="11267" width="0" style="3" hidden="1" customWidth="1"/>
    <col min="11268" max="11268" width="13.42578125" style="3" bestFit="1" customWidth="1"/>
    <col min="11269" max="11269" width="11.85546875" style="3" customWidth="1"/>
    <col min="11270" max="11270" width="10.42578125" style="3" bestFit="1" customWidth="1"/>
    <col min="11271" max="11271" width="12.5703125" style="3" bestFit="1" customWidth="1"/>
    <col min="11272" max="11272" width="10.42578125" style="3" bestFit="1" customWidth="1"/>
    <col min="11273" max="11273" width="10" style="3" customWidth="1"/>
    <col min="11274" max="11274" width="10.42578125" style="3" bestFit="1" customWidth="1"/>
    <col min="11275" max="11275" width="9.5703125" style="3" bestFit="1" customWidth="1"/>
    <col min="11276" max="11276" width="11.7109375" style="3" customWidth="1"/>
    <col min="11277" max="11277" width="13.28515625" style="3" customWidth="1"/>
    <col min="11278" max="11278" width="10.42578125" style="3" bestFit="1" customWidth="1"/>
    <col min="11279" max="11279" width="10.140625" style="3" customWidth="1"/>
    <col min="11280" max="11280" width="10.5703125" style="3" customWidth="1"/>
    <col min="11281" max="11281" width="4.7109375" style="3" bestFit="1" customWidth="1"/>
    <col min="11282" max="11282" width="0" style="3" hidden="1" customWidth="1"/>
    <col min="11283" max="11283" width="9.140625" style="3"/>
    <col min="11284" max="11284" width="11.42578125" style="3" bestFit="1" customWidth="1"/>
    <col min="11285" max="11520" width="9.140625" style="3"/>
    <col min="11521" max="11521" width="5.85546875" style="3" customWidth="1"/>
    <col min="11522" max="11522" width="55.42578125" style="3" customWidth="1"/>
    <col min="11523" max="11523" width="0" style="3" hidden="1" customWidth="1"/>
    <col min="11524" max="11524" width="13.42578125" style="3" bestFit="1" customWidth="1"/>
    <col min="11525" max="11525" width="11.85546875" style="3" customWidth="1"/>
    <col min="11526" max="11526" width="10.42578125" style="3" bestFit="1" customWidth="1"/>
    <col min="11527" max="11527" width="12.5703125" style="3" bestFit="1" customWidth="1"/>
    <col min="11528" max="11528" width="10.42578125" style="3" bestFit="1" customWidth="1"/>
    <col min="11529" max="11529" width="10" style="3" customWidth="1"/>
    <col min="11530" max="11530" width="10.42578125" style="3" bestFit="1" customWidth="1"/>
    <col min="11531" max="11531" width="9.5703125" style="3" bestFit="1" customWidth="1"/>
    <col min="11532" max="11532" width="11.7109375" style="3" customWidth="1"/>
    <col min="11533" max="11533" width="13.28515625" style="3" customWidth="1"/>
    <col min="11534" max="11534" width="10.42578125" style="3" bestFit="1" customWidth="1"/>
    <col min="11535" max="11535" width="10.140625" style="3" customWidth="1"/>
    <col min="11536" max="11536" width="10.5703125" style="3" customWidth="1"/>
    <col min="11537" max="11537" width="4.7109375" style="3" bestFit="1" customWidth="1"/>
    <col min="11538" max="11538" width="0" style="3" hidden="1" customWidth="1"/>
    <col min="11539" max="11539" width="9.140625" style="3"/>
    <col min="11540" max="11540" width="11.42578125" style="3" bestFit="1" customWidth="1"/>
    <col min="11541" max="11776" width="9.140625" style="3"/>
    <col min="11777" max="11777" width="5.85546875" style="3" customWidth="1"/>
    <col min="11778" max="11778" width="55.42578125" style="3" customWidth="1"/>
    <col min="11779" max="11779" width="0" style="3" hidden="1" customWidth="1"/>
    <col min="11780" max="11780" width="13.42578125" style="3" bestFit="1" customWidth="1"/>
    <col min="11781" max="11781" width="11.85546875" style="3" customWidth="1"/>
    <col min="11782" max="11782" width="10.42578125" style="3" bestFit="1" customWidth="1"/>
    <col min="11783" max="11783" width="12.5703125" style="3" bestFit="1" customWidth="1"/>
    <col min="11784" max="11784" width="10.42578125" style="3" bestFit="1" customWidth="1"/>
    <col min="11785" max="11785" width="10" style="3" customWidth="1"/>
    <col min="11786" max="11786" width="10.42578125" style="3" bestFit="1" customWidth="1"/>
    <col min="11787" max="11787" width="9.5703125" style="3" bestFit="1" customWidth="1"/>
    <col min="11788" max="11788" width="11.7109375" style="3" customWidth="1"/>
    <col min="11789" max="11789" width="13.28515625" style="3" customWidth="1"/>
    <col min="11790" max="11790" width="10.42578125" style="3" bestFit="1" customWidth="1"/>
    <col min="11791" max="11791" width="10.140625" style="3" customWidth="1"/>
    <col min="11792" max="11792" width="10.5703125" style="3" customWidth="1"/>
    <col min="11793" max="11793" width="4.7109375" style="3" bestFit="1" customWidth="1"/>
    <col min="11794" max="11794" width="0" style="3" hidden="1" customWidth="1"/>
    <col min="11795" max="11795" width="9.140625" style="3"/>
    <col min="11796" max="11796" width="11.42578125" style="3" bestFit="1" customWidth="1"/>
    <col min="11797" max="12032" width="9.140625" style="3"/>
    <col min="12033" max="12033" width="5.85546875" style="3" customWidth="1"/>
    <col min="12034" max="12034" width="55.42578125" style="3" customWidth="1"/>
    <col min="12035" max="12035" width="0" style="3" hidden="1" customWidth="1"/>
    <col min="12036" max="12036" width="13.42578125" style="3" bestFit="1" customWidth="1"/>
    <col min="12037" max="12037" width="11.85546875" style="3" customWidth="1"/>
    <col min="12038" max="12038" width="10.42578125" style="3" bestFit="1" customWidth="1"/>
    <col min="12039" max="12039" width="12.5703125" style="3" bestFit="1" customWidth="1"/>
    <col min="12040" max="12040" width="10.42578125" style="3" bestFit="1" customWidth="1"/>
    <col min="12041" max="12041" width="10" style="3" customWidth="1"/>
    <col min="12042" max="12042" width="10.42578125" style="3" bestFit="1" customWidth="1"/>
    <col min="12043" max="12043" width="9.5703125" style="3" bestFit="1" customWidth="1"/>
    <col min="12044" max="12044" width="11.7109375" style="3" customWidth="1"/>
    <col min="12045" max="12045" width="13.28515625" style="3" customWidth="1"/>
    <col min="12046" max="12046" width="10.42578125" style="3" bestFit="1" customWidth="1"/>
    <col min="12047" max="12047" width="10.140625" style="3" customWidth="1"/>
    <col min="12048" max="12048" width="10.5703125" style="3" customWidth="1"/>
    <col min="12049" max="12049" width="4.7109375" style="3" bestFit="1" customWidth="1"/>
    <col min="12050" max="12050" width="0" style="3" hidden="1" customWidth="1"/>
    <col min="12051" max="12051" width="9.140625" style="3"/>
    <col min="12052" max="12052" width="11.42578125" style="3" bestFit="1" customWidth="1"/>
    <col min="12053" max="12288" width="9.140625" style="3"/>
    <col min="12289" max="12289" width="5.85546875" style="3" customWidth="1"/>
    <col min="12290" max="12290" width="55.42578125" style="3" customWidth="1"/>
    <col min="12291" max="12291" width="0" style="3" hidden="1" customWidth="1"/>
    <col min="12292" max="12292" width="13.42578125" style="3" bestFit="1" customWidth="1"/>
    <col min="12293" max="12293" width="11.85546875" style="3" customWidth="1"/>
    <col min="12294" max="12294" width="10.42578125" style="3" bestFit="1" customWidth="1"/>
    <col min="12295" max="12295" width="12.5703125" style="3" bestFit="1" customWidth="1"/>
    <col min="12296" max="12296" width="10.42578125" style="3" bestFit="1" customWidth="1"/>
    <col min="12297" max="12297" width="10" style="3" customWidth="1"/>
    <col min="12298" max="12298" width="10.42578125" style="3" bestFit="1" customWidth="1"/>
    <col min="12299" max="12299" width="9.5703125" style="3" bestFit="1" customWidth="1"/>
    <col min="12300" max="12300" width="11.7109375" style="3" customWidth="1"/>
    <col min="12301" max="12301" width="13.28515625" style="3" customWidth="1"/>
    <col min="12302" max="12302" width="10.42578125" style="3" bestFit="1" customWidth="1"/>
    <col min="12303" max="12303" width="10.140625" style="3" customWidth="1"/>
    <col min="12304" max="12304" width="10.5703125" style="3" customWidth="1"/>
    <col min="12305" max="12305" width="4.7109375" style="3" bestFit="1" customWidth="1"/>
    <col min="12306" max="12306" width="0" style="3" hidden="1" customWidth="1"/>
    <col min="12307" max="12307" width="9.140625" style="3"/>
    <col min="12308" max="12308" width="11.42578125" style="3" bestFit="1" customWidth="1"/>
    <col min="12309" max="12544" width="9.140625" style="3"/>
    <col min="12545" max="12545" width="5.85546875" style="3" customWidth="1"/>
    <col min="12546" max="12546" width="55.42578125" style="3" customWidth="1"/>
    <col min="12547" max="12547" width="0" style="3" hidden="1" customWidth="1"/>
    <col min="12548" max="12548" width="13.42578125" style="3" bestFit="1" customWidth="1"/>
    <col min="12549" max="12549" width="11.85546875" style="3" customWidth="1"/>
    <col min="12550" max="12550" width="10.42578125" style="3" bestFit="1" customWidth="1"/>
    <col min="12551" max="12551" width="12.5703125" style="3" bestFit="1" customWidth="1"/>
    <col min="12552" max="12552" width="10.42578125" style="3" bestFit="1" customWidth="1"/>
    <col min="12553" max="12553" width="10" style="3" customWidth="1"/>
    <col min="12554" max="12554" width="10.42578125" style="3" bestFit="1" customWidth="1"/>
    <col min="12555" max="12555" width="9.5703125" style="3" bestFit="1" customWidth="1"/>
    <col min="12556" max="12556" width="11.7109375" style="3" customWidth="1"/>
    <col min="12557" max="12557" width="13.28515625" style="3" customWidth="1"/>
    <col min="12558" max="12558" width="10.42578125" style="3" bestFit="1" customWidth="1"/>
    <col min="12559" max="12559" width="10.140625" style="3" customWidth="1"/>
    <col min="12560" max="12560" width="10.5703125" style="3" customWidth="1"/>
    <col min="12561" max="12561" width="4.7109375" style="3" bestFit="1" customWidth="1"/>
    <col min="12562" max="12562" width="0" style="3" hidden="1" customWidth="1"/>
    <col min="12563" max="12563" width="9.140625" style="3"/>
    <col min="12564" max="12564" width="11.42578125" style="3" bestFit="1" customWidth="1"/>
    <col min="12565" max="12800" width="9.140625" style="3"/>
    <col min="12801" max="12801" width="5.85546875" style="3" customWidth="1"/>
    <col min="12802" max="12802" width="55.42578125" style="3" customWidth="1"/>
    <col min="12803" max="12803" width="0" style="3" hidden="1" customWidth="1"/>
    <col min="12804" max="12804" width="13.42578125" style="3" bestFit="1" customWidth="1"/>
    <col min="12805" max="12805" width="11.85546875" style="3" customWidth="1"/>
    <col min="12806" max="12806" width="10.42578125" style="3" bestFit="1" customWidth="1"/>
    <col min="12807" max="12807" width="12.5703125" style="3" bestFit="1" customWidth="1"/>
    <col min="12808" max="12808" width="10.42578125" style="3" bestFit="1" customWidth="1"/>
    <col min="12809" max="12809" width="10" style="3" customWidth="1"/>
    <col min="12810" max="12810" width="10.42578125" style="3" bestFit="1" customWidth="1"/>
    <col min="12811" max="12811" width="9.5703125" style="3" bestFit="1" customWidth="1"/>
    <col min="12812" max="12812" width="11.7109375" style="3" customWidth="1"/>
    <col min="12813" max="12813" width="13.28515625" style="3" customWidth="1"/>
    <col min="12814" max="12814" width="10.42578125" style="3" bestFit="1" customWidth="1"/>
    <col min="12815" max="12815" width="10.140625" style="3" customWidth="1"/>
    <col min="12816" max="12816" width="10.5703125" style="3" customWidth="1"/>
    <col min="12817" max="12817" width="4.7109375" style="3" bestFit="1" customWidth="1"/>
    <col min="12818" max="12818" width="0" style="3" hidden="1" customWidth="1"/>
    <col min="12819" max="12819" width="9.140625" style="3"/>
    <col min="12820" max="12820" width="11.42578125" style="3" bestFit="1" customWidth="1"/>
    <col min="12821" max="13056" width="9.140625" style="3"/>
    <col min="13057" max="13057" width="5.85546875" style="3" customWidth="1"/>
    <col min="13058" max="13058" width="55.42578125" style="3" customWidth="1"/>
    <col min="13059" max="13059" width="0" style="3" hidden="1" customWidth="1"/>
    <col min="13060" max="13060" width="13.42578125" style="3" bestFit="1" customWidth="1"/>
    <col min="13061" max="13061" width="11.85546875" style="3" customWidth="1"/>
    <col min="13062" max="13062" width="10.42578125" style="3" bestFit="1" customWidth="1"/>
    <col min="13063" max="13063" width="12.5703125" style="3" bestFit="1" customWidth="1"/>
    <col min="13064" max="13064" width="10.42578125" style="3" bestFit="1" customWidth="1"/>
    <col min="13065" max="13065" width="10" style="3" customWidth="1"/>
    <col min="13066" max="13066" width="10.42578125" style="3" bestFit="1" customWidth="1"/>
    <col min="13067" max="13067" width="9.5703125" style="3" bestFit="1" customWidth="1"/>
    <col min="13068" max="13068" width="11.7109375" style="3" customWidth="1"/>
    <col min="13069" max="13069" width="13.28515625" style="3" customWidth="1"/>
    <col min="13070" max="13070" width="10.42578125" style="3" bestFit="1" customWidth="1"/>
    <col min="13071" max="13071" width="10.140625" style="3" customWidth="1"/>
    <col min="13072" max="13072" width="10.5703125" style="3" customWidth="1"/>
    <col min="13073" max="13073" width="4.7109375" style="3" bestFit="1" customWidth="1"/>
    <col min="13074" max="13074" width="0" style="3" hidden="1" customWidth="1"/>
    <col min="13075" max="13075" width="9.140625" style="3"/>
    <col min="13076" max="13076" width="11.42578125" style="3" bestFit="1" customWidth="1"/>
    <col min="13077" max="13312" width="9.140625" style="3"/>
    <col min="13313" max="13313" width="5.85546875" style="3" customWidth="1"/>
    <col min="13314" max="13314" width="55.42578125" style="3" customWidth="1"/>
    <col min="13315" max="13315" width="0" style="3" hidden="1" customWidth="1"/>
    <col min="13316" max="13316" width="13.42578125" style="3" bestFit="1" customWidth="1"/>
    <col min="13317" max="13317" width="11.85546875" style="3" customWidth="1"/>
    <col min="13318" max="13318" width="10.42578125" style="3" bestFit="1" customWidth="1"/>
    <col min="13319" max="13319" width="12.5703125" style="3" bestFit="1" customWidth="1"/>
    <col min="13320" max="13320" width="10.42578125" style="3" bestFit="1" customWidth="1"/>
    <col min="13321" max="13321" width="10" style="3" customWidth="1"/>
    <col min="13322" max="13322" width="10.42578125" style="3" bestFit="1" customWidth="1"/>
    <col min="13323" max="13323" width="9.5703125" style="3" bestFit="1" customWidth="1"/>
    <col min="13324" max="13324" width="11.7109375" style="3" customWidth="1"/>
    <col min="13325" max="13325" width="13.28515625" style="3" customWidth="1"/>
    <col min="13326" max="13326" width="10.42578125" style="3" bestFit="1" customWidth="1"/>
    <col min="13327" max="13327" width="10.140625" style="3" customWidth="1"/>
    <col min="13328" max="13328" width="10.5703125" style="3" customWidth="1"/>
    <col min="13329" max="13329" width="4.7109375" style="3" bestFit="1" customWidth="1"/>
    <col min="13330" max="13330" width="0" style="3" hidden="1" customWidth="1"/>
    <col min="13331" max="13331" width="9.140625" style="3"/>
    <col min="13332" max="13332" width="11.42578125" style="3" bestFit="1" customWidth="1"/>
    <col min="13333" max="13568" width="9.140625" style="3"/>
    <col min="13569" max="13569" width="5.85546875" style="3" customWidth="1"/>
    <col min="13570" max="13570" width="55.42578125" style="3" customWidth="1"/>
    <col min="13571" max="13571" width="0" style="3" hidden="1" customWidth="1"/>
    <col min="13572" max="13572" width="13.42578125" style="3" bestFit="1" customWidth="1"/>
    <col min="13573" max="13573" width="11.85546875" style="3" customWidth="1"/>
    <col min="13574" max="13574" width="10.42578125" style="3" bestFit="1" customWidth="1"/>
    <col min="13575" max="13575" width="12.5703125" style="3" bestFit="1" customWidth="1"/>
    <col min="13576" max="13576" width="10.42578125" style="3" bestFit="1" customWidth="1"/>
    <col min="13577" max="13577" width="10" style="3" customWidth="1"/>
    <col min="13578" max="13578" width="10.42578125" style="3" bestFit="1" customWidth="1"/>
    <col min="13579" max="13579" width="9.5703125" style="3" bestFit="1" customWidth="1"/>
    <col min="13580" max="13580" width="11.7109375" style="3" customWidth="1"/>
    <col min="13581" max="13581" width="13.28515625" style="3" customWidth="1"/>
    <col min="13582" max="13582" width="10.42578125" style="3" bestFit="1" customWidth="1"/>
    <col min="13583" max="13583" width="10.140625" style="3" customWidth="1"/>
    <col min="13584" max="13584" width="10.5703125" style="3" customWidth="1"/>
    <col min="13585" max="13585" width="4.7109375" style="3" bestFit="1" customWidth="1"/>
    <col min="13586" max="13586" width="0" style="3" hidden="1" customWidth="1"/>
    <col min="13587" max="13587" width="9.140625" style="3"/>
    <col min="13588" max="13588" width="11.42578125" style="3" bestFit="1" customWidth="1"/>
    <col min="13589" max="13824" width="9.140625" style="3"/>
    <col min="13825" max="13825" width="5.85546875" style="3" customWidth="1"/>
    <col min="13826" max="13826" width="55.42578125" style="3" customWidth="1"/>
    <col min="13827" max="13827" width="0" style="3" hidden="1" customWidth="1"/>
    <col min="13828" max="13828" width="13.42578125" style="3" bestFit="1" customWidth="1"/>
    <col min="13829" max="13829" width="11.85546875" style="3" customWidth="1"/>
    <col min="13830" max="13830" width="10.42578125" style="3" bestFit="1" customWidth="1"/>
    <col min="13831" max="13831" width="12.5703125" style="3" bestFit="1" customWidth="1"/>
    <col min="13832" max="13832" width="10.42578125" style="3" bestFit="1" customWidth="1"/>
    <col min="13833" max="13833" width="10" style="3" customWidth="1"/>
    <col min="13834" max="13834" width="10.42578125" style="3" bestFit="1" customWidth="1"/>
    <col min="13835" max="13835" width="9.5703125" style="3" bestFit="1" customWidth="1"/>
    <col min="13836" max="13836" width="11.7109375" style="3" customWidth="1"/>
    <col min="13837" max="13837" width="13.28515625" style="3" customWidth="1"/>
    <col min="13838" max="13838" width="10.42578125" style="3" bestFit="1" customWidth="1"/>
    <col min="13839" max="13839" width="10.140625" style="3" customWidth="1"/>
    <col min="13840" max="13840" width="10.5703125" style="3" customWidth="1"/>
    <col min="13841" max="13841" width="4.7109375" style="3" bestFit="1" customWidth="1"/>
    <col min="13842" max="13842" width="0" style="3" hidden="1" customWidth="1"/>
    <col min="13843" max="13843" width="9.140625" style="3"/>
    <col min="13844" max="13844" width="11.42578125" style="3" bestFit="1" customWidth="1"/>
    <col min="13845" max="14080" width="9.140625" style="3"/>
    <col min="14081" max="14081" width="5.85546875" style="3" customWidth="1"/>
    <col min="14082" max="14082" width="55.42578125" style="3" customWidth="1"/>
    <col min="14083" max="14083" width="0" style="3" hidden="1" customWidth="1"/>
    <col min="14084" max="14084" width="13.42578125" style="3" bestFit="1" customWidth="1"/>
    <col min="14085" max="14085" width="11.85546875" style="3" customWidth="1"/>
    <col min="14086" max="14086" width="10.42578125" style="3" bestFit="1" customWidth="1"/>
    <col min="14087" max="14087" width="12.5703125" style="3" bestFit="1" customWidth="1"/>
    <col min="14088" max="14088" width="10.42578125" style="3" bestFit="1" customWidth="1"/>
    <col min="14089" max="14089" width="10" style="3" customWidth="1"/>
    <col min="14090" max="14090" width="10.42578125" style="3" bestFit="1" customWidth="1"/>
    <col min="14091" max="14091" width="9.5703125" style="3" bestFit="1" customWidth="1"/>
    <col min="14092" max="14092" width="11.7109375" style="3" customWidth="1"/>
    <col min="14093" max="14093" width="13.28515625" style="3" customWidth="1"/>
    <col min="14094" max="14094" width="10.42578125" style="3" bestFit="1" customWidth="1"/>
    <col min="14095" max="14095" width="10.140625" style="3" customWidth="1"/>
    <col min="14096" max="14096" width="10.5703125" style="3" customWidth="1"/>
    <col min="14097" max="14097" width="4.7109375" style="3" bestFit="1" customWidth="1"/>
    <col min="14098" max="14098" width="0" style="3" hidden="1" customWidth="1"/>
    <col min="14099" max="14099" width="9.140625" style="3"/>
    <col min="14100" max="14100" width="11.42578125" style="3" bestFit="1" customWidth="1"/>
    <col min="14101" max="14336" width="9.140625" style="3"/>
    <col min="14337" max="14337" width="5.85546875" style="3" customWidth="1"/>
    <col min="14338" max="14338" width="55.42578125" style="3" customWidth="1"/>
    <col min="14339" max="14339" width="0" style="3" hidden="1" customWidth="1"/>
    <col min="14340" max="14340" width="13.42578125" style="3" bestFit="1" customWidth="1"/>
    <col min="14341" max="14341" width="11.85546875" style="3" customWidth="1"/>
    <col min="14342" max="14342" width="10.42578125" style="3" bestFit="1" customWidth="1"/>
    <col min="14343" max="14343" width="12.5703125" style="3" bestFit="1" customWidth="1"/>
    <col min="14344" max="14344" width="10.42578125" style="3" bestFit="1" customWidth="1"/>
    <col min="14345" max="14345" width="10" style="3" customWidth="1"/>
    <col min="14346" max="14346" width="10.42578125" style="3" bestFit="1" customWidth="1"/>
    <col min="14347" max="14347" width="9.5703125" style="3" bestFit="1" customWidth="1"/>
    <col min="14348" max="14348" width="11.7109375" style="3" customWidth="1"/>
    <col min="14349" max="14349" width="13.28515625" style="3" customWidth="1"/>
    <col min="14350" max="14350" width="10.42578125" style="3" bestFit="1" customWidth="1"/>
    <col min="14351" max="14351" width="10.140625" style="3" customWidth="1"/>
    <col min="14352" max="14352" width="10.5703125" style="3" customWidth="1"/>
    <col min="14353" max="14353" width="4.7109375" style="3" bestFit="1" customWidth="1"/>
    <col min="14354" max="14354" width="0" style="3" hidden="1" customWidth="1"/>
    <col min="14355" max="14355" width="9.140625" style="3"/>
    <col min="14356" max="14356" width="11.42578125" style="3" bestFit="1" customWidth="1"/>
    <col min="14357" max="14592" width="9.140625" style="3"/>
    <col min="14593" max="14593" width="5.85546875" style="3" customWidth="1"/>
    <col min="14594" max="14594" width="55.42578125" style="3" customWidth="1"/>
    <col min="14595" max="14595" width="0" style="3" hidden="1" customWidth="1"/>
    <col min="14596" max="14596" width="13.42578125" style="3" bestFit="1" customWidth="1"/>
    <col min="14597" max="14597" width="11.85546875" style="3" customWidth="1"/>
    <col min="14598" max="14598" width="10.42578125" style="3" bestFit="1" customWidth="1"/>
    <col min="14599" max="14599" width="12.5703125" style="3" bestFit="1" customWidth="1"/>
    <col min="14600" max="14600" width="10.42578125" style="3" bestFit="1" customWidth="1"/>
    <col min="14601" max="14601" width="10" style="3" customWidth="1"/>
    <col min="14602" max="14602" width="10.42578125" style="3" bestFit="1" customWidth="1"/>
    <col min="14603" max="14603" width="9.5703125" style="3" bestFit="1" customWidth="1"/>
    <col min="14604" max="14604" width="11.7109375" style="3" customWidth="1"/>
    <col min="14605" max="14605" width="13.28515625" style="3" customWidth="1"/>
    <col min="14606" max="14606" width="10.42578125" style="3" bestFit="1" customWidth="1"/>
    <col min="14607" max="14607" width="10.140625" style="3" customWidth="1"/>
    <col min="14608" max="14608" width="10.5703125" style="3" customWidth="1"/>
    <col min="14609" max="14609" width="4.7109375" style="3" bestFit="1" customWidth="1"/>
    <col min="14610" max="14610" width="0" style="3" hidden="1" customWidth="1"/>
    <col min="14611" max="14611" width="9.140625" style="3"/>
    <col min="14612" max="14612" width="11.42578125" style="3" bestFit="1" customWidth="1"/>
    <col min="14613" max="14848" width="9.140625" style="3"/>
    <col min="14849" max="14849" width="5.85546875" style="3" customWidth="1"/>
    <col min="14850" max="14850" width="55.42578125" style="3" customWidth="1"/>
    <col min="14851" max="14851" width="0" style="3" hidden="1" customWidth="1"/>
    <col min="14852" max="14852" width="13.42578125" style="3" bestFit="1" customWidth="1"/>
    <col min="14853" max="14853" width="11.85546875" style="3" customWidth="1"/>
    <col min="14854" max="14854" width="10.42578125" style="3" bestFit="1" customWidth="1"/>
    <col min="14855" max="14855" width="12.5703125" style="3" bestFit="1" customWidth="1"/>
    <col min="14856" max="14856" width="10.42578125" style="3" bestFit="1" customWidth="1"/>
    <col min="14857" max="14857" width="10" style="3" customWidth="1"/>
    <col min="14858" max="14858" width="10.42578125" style="3" bestFit="1" customWidth="1"/>
    <col min="14859" max="14859" width="9.5703125" style="3" bestFit="1" customWidth="1"/>
    <col min="14860" max="14860" width="11.7109375" style="3" customWidth="1"/>
    <col min="14861" max="14861" width="13.28515625" style="3" customWidth="1"/>
    <col min="14862" max="14862" width="10.42578125" style="3" bestFit="1" customWidth="1"/>
    <col min="14863" max="14863" width="10.140625" style="3" customWidth="1"/>
    <col min="14864" max="14864" width="10.5703125" style="3" customWidth="1"/>
    <col min="14865" max="14865" width="4.7109375" style="3" bestFit="1" customWidth="1"/>
    <col min="14866" max="14866" width="0" style="3" hidden="1" customWidth="1"/>
    <col min="14867" max="14867" width="9.140625" style="3"/>
    <col min="14868" max="14868" width="11.42578125" style="3" bestFit="1" customWidth="1"/>
    <col min="14869" max="15104" width="9.140625" style="3"/>
    <col min="15105" max="15105" width="5.85546875" style="3" customWidth="1"/>
    <col min="15106" max="15106" width="55.42578125" style="3" customWidth="1"/>
    <col min="15107" max="15107" width="0" style="3" hidden="1" customWidth="1"/>
    <col min="15108" max="15108" width="13.42578125" style="3" bestFit="1" customWidth="1"/>
    <col min="15109" max="15109" width="11.85546875" style="3" customWidth="1"/>
    <col min="15110" max="15110" width="10.42578125" style="3" bestFit="1" customWidth="1"/>
    <col min="15111" max="15111" width="12.5703125" style="3" bestFit="1" customWidth="1"/>
    <col min="15112" max="15112" width="10.42578125" style="3" bestFit="1" customWidth="1"/>
    <col min="15113" max="15113" width="10" style="3" customWidth="1"/>
    <col min="15114" max="15114" width="10.42578125" style="3" bestFit="1" customWidth="1"/>
    <col min="15115" max="15115" width="9.5703125" style="3" bestFit="1" customWidth="1"/>
    <col min="15116" max="15116" width="11.7109375" style="3" customWidth="1"/>
    <col min="15117" max="15117" width="13.28515625" style="3" customWidth="1"/>
    <col min="15118" max="15118" width="10.42578125" style="3" bestFit="1" customWidth="1"/>
    <col min="15119" max="15119" width="10.140625" style="3" customWidth="1"/>
    <col min="15120" max="15120" width="10.5703125" style="3" customWidth="1"/>
    <col min="15121" max="15121" width="4.7109375" style="3" bestFit="1" customWidth="1"/>
    <col min="15122" max="15122" width="0" style="3" hidden="1" customWidth="1"/>
    <col min="15123" max="15123" width="9.140625" style="3"/>
    <col min="15124" max="15124" width="11.42578125" style="3" bestFit="1" customWidth="1"/>
    <col min="15125" max="15360" width="9.140625" style="3"/>
    <col min="15361" max="15361" width="5.85546875" style="3" customWidth="1"/>
    <col min="15362" max="15362" width="55.42578125" style="3" customWidth="1"/>
    <col min="15363" max="15363" width="0" style="3" hidden="1" customWidth="1"/>
    <col min="15364" max="15364" width="13.42578125" style="3" bestFit="1" customWidth="1"/>
    <col min="15365" max="15365" width="11.85546875" style="3" customWidth="1"/>
    <col min="15366" max="15366" width="10.42578125" style="3" bestFit="1" customWidth="1"/>
    <col min="15367" max="15367" width="12.5703125" style="3" bestFit="1" customWidth="1"/>
    <col min="15368" max="15368" width="10.42578125" style="3" bestFit="1" customWidth="1"/>
    <col min="15369" max="15369" width="10" style="3" customWidth="1"/>
    <col min="15370" max="15370" width="10.42578125" style="3" bestFit="1" customWidth="1"/>
    <col min="15371" max="15371" width="9.5703125" style="3" bestFit="1" customWidth="1"/>
    <col min="15372" max="15372" width="11.7109375" style="3" customWidth="1"/>
    <col min="15373" max="15373" width="13.28515625" style="3" customWidth="1"/>
    <col min="15374" max="15374" width="10.42578125" style="3" bestFit="1" customWidth="1"/>
    <col min="15375" max="15375" width="10.140625" style="3" customWidth="1"/>
    <col min="15376" max="15376" width="10.5703125" style="3" customWidth="1"/>
    <col min="15377" max="15377" width="4.7109375" style="3" bestFit="1" customWidth="1"/>
    <col min="15378" max="15378" width="0" style="3" hidden="1" customWidth="1"/>
    <col min="15379" max="15379" width="9.140625" style="3"/>
    <col min="15380" max="15380" width="11.42578125" style="3" bestFit="1" customWidth="1"/>
    <col min="15381" max="15616" width="9.140625" style="3"/>
    <col min="15617" max="15617" width="5.85546875" style="3" customWidth="1"/>
    <col min="15618" max="15618" width="55.42578125" style="3" customWidth="1"/>
    <col min="15619" max="15619" width="0" style="3" hidden="1" customWidth="1"/>
    <col min="15620" max="15620" width="13.42578125" style="3" bestFit="1" customWidth="1"/>
    <col min="15621" max="15621" width="11.85546875" style="3" customWidth="1"/>
    <col min="15622" max="15622" width="10.42578125" style="3" bestFit="1" customWidth="1"/>
    <col min="15623" max="15623" width="12.5703125" style="3" bestFit="1" customWidth="1"/>
    <col min="15624" max="15624" width="10.42578125" style="3" bestFit="1" customWidth="1"/>
    <col min="15625" max="15625" width="10" style="3" customWidth="1"/>
    <col min="15626" max="15626" width="10.42578125" style="3" bestFit="1" customWidth="1"/>
    <col min="15627" max="15627" width="9.5703125" style="3" bestFit="1" customWidth="1"/>
    <col min="15628" max="15628" width="11.7109375" style="3" customWidth="1"/>
    <col min="15629" max="15629" width="13.28515625" style="3" customWidth="1"/>
    <col min="15630" max="15630" width="10.42578125" style="3" bestFit="1" customWidth="1"/>
    <col min="15631" max="15631" width="10.140625" style="3" customWidth="1"/>
    <col min="15632" max="15632" width="10.5703125" style="3" customWidth="1"/>
    <col min="15633" max="15633" width="4.7109375" style="3" bestFit="1" customWidth="1"/>
    <col min="15634" max="15634" width="0" style="3" hidden="1" customWidth="1"/>
    <col min="15635" max="15635" width="9.140625" style="3"/>
    <col min="15636" max="15636" width="11.42578125" style="3" bestFit="1" customWidth="1"/>
    <col min="15637" max="15872" width="9.140625" style="3"/>
    <col min="15873" max="15873" width="5.85546875" style="3" customWidth="1"/>
    <col min="15874" max="15874" width="55.42578125" style="3" customWidth="1"/>
    <col min="15875" max="15875" width="0" style="3" hidden="1" customWidth="1"/>
    <col min="15876" max="15876" width="13.42578125" style="3" bestFit="1" customWidth="1"/>
    <col min="15877" max="15877" width="11.85546875" style="3" customWidth="1"/>
    <col min="15878" max="15878" width="10.42578125" style="3" bestFit="1" customWidth="1"/>
    <col min="15879" max="15879" width="12.5703125" style="3" bestFit="1" customWidth="1"/>
    <col min="15880" max="15880" width="10.42578125" style="3" bestFit="1" customWidth="1"/>
    <col min="15881" max="15881" width="10" style="3" customWidth="1"/>
    <col min="15882" max="15882" width="10.42578125" style="3" bestFit="1" customWidth="1"/>
    <col min="15883" max="15883" width="9.5703125" style="3" bestFit="1" customWidth="1"/>
    <col min="15884" max="15884" width="11.7109375" style="3" customWidth="1"/>
    <col min="15885" max="15885" width="13.28515625" style="3" customWidth="1"/>
    <col min="15886" max="15886" width="10.42578125" style="3" bestFit="1" customWidth="1"/>
    <col min="15887" max="15887" width="10.140625" style="3" customWidth="1"/>
    <col min="15888" max="15888" width="10.5703125" style="3" customWidth="1"/>
    <col min="15889" max="15889" width="4.7109375" style="3" bestFit="1" customWidth="1"/>
    <col min="15890" max="15890" width="0" style="3" hidden="1" customWidth="1"/>
    <col min="15891" max="15891" width="9.140625" style="3"/>
    <col min="15892" max="15892" width="11.42578125" style="3" bestFit="1" customWidth="1"/>
    <col min="15893" max="16128" width="9.140625" style="3"/>
    <col min="16129" max="16129" width="5.85546875" style="3" customWidth="1"/>
    <col min="16130" max="16130" width="55.42578125" style="3" customWidth="1"/>
    <col min="16131" max="16131" width="0" style="3" hidden="1" customWidth="1"/>
    <col min="16132" max="16132" width="13.42578125" style="3" bestFit="1" customWidth="1"/>
    <col min="16133" max="16133" width="11.85546875" style="3" customWidth="1"/>
    <col min="16134" max="16134" width="10.42578125" style="3" bestFit="1" customWidth="1"/>
    <col min="16135" max="16135" width="12.5703125" style="3" bestFit="1" customWidth="1"/>
    <col min="16136" max="16136" width="10.42578125" style="3" bestFit="1" customWidth="1"/>
    <col min="16137" max="16137" width="10" style="3" customWidth="1"/>
    <col min="16138" max="16138" width="10.42578125" style="3" bestFit="1" customWidth="1"/>
    <col min="16139" max="16139" width="9.5703125" style="3" bestFit="1" customWidth="1"/>
    <col min="16140" max="16140" width="11.7109375" style="3" customWidth="1"/>
    <col min="16141" max="16141" width="13.28515625" style="3" customWidth="1"/>
    <col min="16142" max="16142" width="10.42578125" style="3" bestFit="1" customWidth="1"/>
    <col min="16143" max="16143" width="10.140625" style="3" customWidth="1"/>
    <col min="16144" max="16144" width="10.5703125" style="3" customWidth="1"/>
    <col min="16145" max="16145" width="4.7109375" style="3" bestFit="1" customWidth="1"/>
    <col min="16146" max="16146" width="0" style="3" hidden="1" customWidth="1"/>
    <col min="16147" max="16147" width="9.140625" style="3"/>
    <col min="16148" max="16148" width="11.42578125" style="3" bestFit="1" customWidth="1"/>
    <col min="16149" max="16384" width="9.140625" style="3"/>
  </cols>
  <sheetData>
    <row r="1" spans="1:20" ht="21" customHeight="1">
      <c r="A1" s="83" t="s">
        <v>0</v>
      </c>
      <c r="B1" s="83"/>
      <c r="C1" s="1"/>
      <c r="D1" s="1"/>
      <c r="E1" s="1"/>
      <c r="F1" s="2"/>
      <c r="G1" s="2"/>
      <c r="H1" s="1"/>
      <c r="I1" s="1"/>
      <c r="J1" s="84"/>
      <c r="K1" s="84"/>
      <c r="L1" s="84"/>
      <c r="M1" s="84" t="s">
        <v>1</v>
      </c>
      <c r="N1" s="84"/>
      <c r="O1" s="84"/>
    </row>
    <row r="2" spans="1:20" ht="21" customHeight="1">
      <c r="A2" s="85" t="s">
        <v>2</v>
      </c>
      <c r="B2" s="85"/>
      <c r="C2" s="85"/>
      <c r="D2" s="85"/>
      <c r="E2" s="85"/>
      <c r="F2" s="85"/>
      <c r="G2" s="85"/>
      <c r="H2" s="85"/>
      <c r="I2" s="85"/>
      <c r="J2" s="85"/>
      <c r="K2" s="85"/>
      <c r="L2" s="85"/>
      <c r="M2" s="85"/>
      <c r="N2" s="85"/>
      <c r="O2" s="85"/>
    </row>
    <row r="3" spans="1:20" ht="21" customHeight="1">
      <c r="A3" s="85" t="s">
        <v>3</v>
      </c>
      <c r="B3" s="85"/>
      <c r="C3" s="85"/>
      <c r="D3" s="85"/>
      <c r="E3" s="85"/>
      <c r="F3" s="85"/>
      <c r="G3" s="85"/>
      <c r="H3" s="85"/>
      <c r="I3" s="85"/>
      <c r="J3" s="85"/>
      <c r="K3" s="85"/>
      <c r="L3" s="85"/>
      <c r="M3" s="85"/>
      <c r="N3" s="85"/>
      <c r="O3" s="85"/>
    </row>
    <row r="4" spans="1:20" ht="21" customHeight="1">
      <c r="A4" s="86" t="s">
        <v>4</v>
      </c>
      <c r="B4" s="86"/>
      <c r="C4" s="86"/>
      <c r="D4" s="86"/>
      <c r="E4" s="86"/>
      <c r="F4" s="86"/>
      <c r="G4" s="86"/>
      <c r="H4" s="86"/>
      <c r="I4" s="86"/>
      <c r="J4" s="86"/>
      <c r="K4" s="86"/>
      <c r="L4" s="86"/>
      <c r="M4" s="86"/>
      <c r="N4" s="86"/>
      <c r="O4" s="86"/>
    </row>
    <row r="5" spans="1:20" ht="19.5" customHeight="1">
      <c r="A5" s="5"/>
      <c r="B5" s="5"/>
      <c r="C5" s="6"/>
      <c r="D5" s="7"/>
      <c r="E5" s="7"/>
      <c r="F5" s="7"/>
      <c r="G5" s="8"/>
      <c r="H5" s="8"/>
      <c r="I5" s="8"/>
      <c r="J5" s="8"/>
      <c r="K5" s="8"/>
      <c r="L5" s="8"/>
      <c r="M5" s="73" t="s">
        <v>5</v>
      </c>
      <c r="N5" s="73"/>
      <c r="O5" s="73"/>
    </row>
    <row r="6" spans="1:20" ht="18.75" customHeight="1">
      <c r="A6" s="74" t="s">
        <v>6</v>
      </c>
      <c r="B6" s="75" t="s">
        <v>7</v>
      </c>
      <c r="C6" s="76" t="s">
        <v>8</v>
      </c>
      <c r="D6" s="79" t="s">
        <v>9</v>
      </c>
      <c r="E6" s="80" t="s">
        <v>10</v>
      </c>
      <c r="F6" s="81"/>
      <c r="G6" s="81"/>
      <c r="H6" s="81"/>
      <c r="I6" s="81"/>
      <c r="J6" s="81"/>
      <c r="K6" s="81"/>
      <c r="L6" s="81"/>
      <c r="M6" s="81"/>
      <c r="N6" s="81"/>
      <c r="O6" s="82"/>
    </row>
    <row r="7" spans="1:20" ht="16.5" customHeight="1">
      <c r="A7" s="75"/>
      <c r="B7" s="75"/>
      <c r="C7" s="77"/>
      <c r="D7" s="79"/>
      <c r="E7" s="70" t="s">
        <v>11</v>
      </c>
      <c r="F7" s="70" t="s">
        <v>12</v>
      </c>
      <c r="G7" s="70" t="s">
        <v>13</v>
      </c>
      <c r="H7" s="70" t="s">
        <v>14</v>
      </c>
      <c r="I7" s="70" t="s">
        <v>15</v>
      </c>
      <c r="J7" s="70" t="s">
        <v>16</v>
      </c>
      <c r="K7" s="70" t="s">
        <v>17</v>
      </c>
      <c r="L7" s="70" t="s">
        <v>18</v>
      </c>
      <c r="M7" s="70" t="s">
        <v>19</v>
      </c>
      <c r="N7" s="70" t="s">
        <v>20</v>
      </c>
      <c r="O7" s="70" t="s">
        <v>21</v>
      </c>
    </row>
    <row r="8" spans="1:20" ht="64.5" customHeight="1">
      <c r="A8" s="75"/>
      <c r="B8" s="75"/>
      <c r="C8" s="77"/>
      <c r="D8" s="79"/>
      <c r="E8" s="71"/>
      <c r="F8" s="71"/>
      <c r="G8" s="71"/>
      <c r="H8" s="71"/>
      <c r="I8" s="71"/>
      <c r="J8" s="71"/>
      <c r="K8" s="71"/>
      <c r="L8" s="71"/>
      <c r="M8" s="71"/>
      <c r="N8" s="71"/>
      <c r="O8" s="71"/>
      <c r="P8" s="10"/>
    </row>
    <row r="9" spans="1:20" ht="31.5" customHeight="1">
      <c r="A9" s="75"/>
      <c r="B9" s="75"/>
      <c r="C9" s="78"/>
      <c r="D9" s="79"/>
      <c r="E9" s="72"/>
      <c r="F9" s="72"/>
      <c r="G9" s="72"/>
      <c r="H9" s="72"/>
      <c r="I9" s="72"/>
      <c r="J9" s="72"/>
      <c r="K9" s="72"/>
      <c r="L9" s="72"/>
      <c r="M9" s="72"/>
      <c r="N9" s="72"/>
      <c r="O9" s="72"/>
    </row>
    <row r="10" spans="1:20" s="12" customFormat="1" ht="17.25" customHeight="1">
      <c r="A10" s="9" t="s">
        <v>22</v>
      </c>
      <c r="B10" s="9" t="s">
        <v>23</v>
      </c>
      <c r="C10" s="9"/>
      <c r="D10" s="11" t="s">
        <v>24</v>
      </c>
      <c r="E10" s="11" t="s">
        <v>25</v>
      </c>
      <c r="F10" s="11" t="s">
        <v>26</v>
      </c>
      <c r="G10" s="11">
        <v>4</v>
      </c>
      <c r="H10" s="11">
        <v>5</v>
      </c>
      <c r="I10" s="11">
        <v>6</v>
      </c>
      <c r="J10" s="11">
        <v>7</v>
      </c>
      <c r="K10" s="11">
        <v>8</v>
      </c>
      <c r="L10" s="11">
        <v>9</v>
      </c>
      <c r="M10" s="11">
        <v>10</v>
      </c>
      <c r="N10" s="11">
        <v>11</v>
      </c>
      <c r="O10" s="11">
        <v>12</v>
      </c>
      <c r="R10" s="13"/>
    </row>
    <row r="11" spans="1:20" s="16" customFormat="1" ht="15">
      <c r="A11" s="14"/>
      <c r="B11" s="14" t="s">
        <v>27</v>
      </c>
      <c r="C11" s="14"/>
      <c r="D11" s="15">
        <v>3469891</v>
      </c>
      <c r="E11" s="15">
        <v>947560</v>
      </c>
      <c r="F11" s="15">
        <v>41138</v>
      </c>
      <c r="G11" s="15">
        <v>1243796</v>
      </c>
      <c r="H11" s="15">
        <v>74357</v>
      </c>
      <c r="I11" s="15">
        <v>13598</v>
      </c>
      <c r="J11" s="15">
        <v>46508</v>
      </c>
      <c r="K11" s="15">
        <v>64719</v>
      </c>
      <c r="L11" s="15">
        <v>202360</v>
      </c>
      <c r="M11" s="15">
        <v>519098</v>
      </c>
      <c r="N11" s="15">
        <v>94563</v>
      </c>
      <c r="O11" s="15">
        <v>57000</v>
      </c>
      <c r="R11" s="17"/>
      <c r="T11" s="18"/>
    </row>
    <row r="12" spans="1:20" s="16" customFormat="1" ht="15">
      <c r="A12" s="19" t="s">
        <v>31</v>
      </c>
      <c r="B12" s="20" t="s">
        <v>32</v>
      </c>
      <c r="C12" s="19"/>
      <c r="D12" s="21">
        <f t="shared" ref="D12:D31" si="0">SUM(E12:O12)</f>
        <v>2480980</v>
      </c>
      <c r="E12" s="21">
        <f t="shared" ref="E12:O12" si="1">SUM(E13:E18)+E19+E21+E22+E24+E25+E26+E28+E35+E36+E37+E39+E41+SUM(E42:E53)</f>
        <v>947560</v>
      </c>
      <c r="F12" s="21">
        <f t="shared" si="1"/>
        <v>41138</v>
      </c>
      <c r="G12" s="21">
        <f t="shared" si="1"/>
        <v>695659</v>
      </c>
      <c r="H12" s="21">
        <f t="shared" si="1"/>
        <v>74357</v>
      </c>
      <c r="I12" s="21">
        <f t="shared" si="1"/>
        <v>13598</v>
      </c>
      <c r="J12" s="21">
        <f t="shared" si="1"/>
        <v>46508</v>
      </c>
      <c r="K12" s="21">
        <f t="shared" si="1"/>
        <v>44224</v>
      </c>
      <c r="L12" s="21">
        <f t="shared" si="1"/>
        <v>171659</v>
      </c>
      <c r="M12" s="21">
        <f t="shared" si="1"/>
        <v>371714</v>
      </c>
      <c r="N12" s="21">
        <f t="shared" si="1"/>
        <v>74563</v>
      </c>
      <c r="O12" s="21">
        <f t="shared" si="1"/>
        <v>0</v>
      </c>
      <c r="R12" s="17"/>
    </row>
    <row r="13" spans="1:20" s="16" customFormat="1" ht="15">
      <c r="A13" s="22">
        <v>1</v>
      </c>
      <c r="B13" s="23" t="s">
        <v>33</v>
      </c>
      <c r="C13" s="22" t="s">
        <v>30</v>
      </c>
      <c r="D13" s="24">
        <f t="shared" si="0"/>
        <v>3425</v>
      </c>
      <c r="E13" s="24"/>
      <c r="F13" s="24"/>
      <c r="G13" s="24"/>
      <c r="H13" s="24"/>
      <c r="I13" s="24"/>
      <c r="J13" s="24"/>
      <c r="K13" s="24"/>
      <c r="L13" s="24">
        <v>2110</v>
      </c>
      <c r="M13" s="24">
        <v>1315</v>
      </c>
      <c r="N13" s="24"/>
      <c r="O13" s="24"/>
      <c r="R13" s="17"/>
    </row>
    <row r="14" spans="1:20" s="16" customFormat="1" ht="15">
      <c r="A14" s="22">
        <v>2</v>
      </c>
      <c r="B14" s="23" t="s">
        <v>34</v>
      </c>
      <c r="C14" s="22" t="s">
        <v>35</v>
      </c>
      <c r="D14" s="24">
        <f t="shared" si="0"/>
        <v>7096</v>
      </c>
      <c r="E14" s="24"/>
      <c r="F14" s="24"/>
      <c r="G14" s="24"/>
      <c r="H14" s="24"/>
      <c r="I14" s="24"/>
      <c r="J14" s="24"/>
      <c r="K14" s="24"/>
      <c r="L14" s="24"/>
      <c r="M14" s="24">
        <v>7096</v>
      </c>
      <c r="N14" s="24"/>
      <c r="O14" s="24"/>
      <c r="R14" s="17"/>
    </row>
    <row r="15" spans="1:20" s="16" customFormat="1" ht="15">
      <c r="A15" s="22">
        <v>3</v>
      </c>
      <c r="B15" s="23" t="s">
        <v>36</v>
      </c>
      <c r="C15" s="22" t="s">
        <v>35</v>
      </c>
      <c r="D15" s="24">
        <f t="shared" si="0"/>
        <v>5964</v>
      </c>
      <c r="E15" s="24"/>
      <c r="F15" s="24"/>
      <c r="G15" s="24"/>
      <c r="H15" s="24"/>
      <c r="I15" s="24"/>
      <c r="J15" s="24"/>
      <c r="K15" s="24"/>
      <c r="L15" s="24">
        <v>2646</v>
      </c>
      <c r="M15" s="24">
        <v>3318</v>
      </c>
      <c r="N15" s="24"/>
      <c r="O15" s="24"/>
      <c r="R15" s="17"/>
    </row>
    <row r="16" spans="1:20" s="16" customFormat="1" ht="15">
      <c r="A16" s="22">
        <v>4</v>
      </c>
      <c r="B16" s="23" t="s">
        <v>37</v>
      </c>
      <c r="C16" s="22" t="s">
        <v>35</v>
      </c>
      <c r="D16" s="24">
        <f t="shared" si="0"/>
        <v>13598</v>
      </c>
      <c r="E16" s="24"/>
      <c r="F16" s="24"/>
      <c r="G16" s="24"/>
      <c r="H16" s="24"/>
      <c r="I16" s="24">
        <v>13598</v>
      </c>
      <c r="J16" s="24"/>
      <c r="K16" s="24"/>
      <c r="L16" s="24"/>
      <c r="M16" s="24"/>
      <c r="N16" s="24"/>
      <c r="O16" s="24"/>
      <c r="R16" s="17"/>
    </row>
    <row r="17" spans="1:18" s="16" customFormat="1" ht="15">
      <c r="A17" s="22">
        <v>5</v>
      </c>
      <c r="B17" s="23" t="s">
        <v>38</v>
      </c>
      <c r="C17" s="22" t="s">
        <v>35</v>
      </c>
      <c r="D17" s="24">
        <f t="shared" si="0"/>
        <v>17304</v>
      </c>
      <c r="E17" s="24"/>
      <c r="F17" s="24"/>
      <c r="G17" s="24"/>
      <c r="H17" s="24"/>
      <c r="I17" s="24"/>
      <c r="J17" s="24"/>
      <c r="K17" s="24"/>
      <c r="L17" s="24">
        <v>7326</v>
      </c>
      <c r="M17" s="24">
        <v>9978</v>
      </c>
      <c r="N17" s="24"/>
      <c r="O17" s="24"/>
      <c r="R17" s="17"/>
    </row>
    <row r="18" spans="1:18" s="16" customFormat="1" ht="15">
      <c r="A18" s="22">
        <v>6</v>
      </c>
      <c r="B18" s="23" t="s">
        <v>39</v>
      </c>
      <c r="C18" s="22" t="s">
        <v>35</v>
      </c>
      <c r="D18" s="24">
        <f t="shared" si="0"/>
        <v>845994</v>
      </c>
      <c r="E18" s="24">
        <v>835071</v>
      </c>
      <c r="F18" s="24"/>
      <c r="G18" s="24"/>
      <c r="H18" s="24"/>
      <c r="I18" s="24"/>
      <c r="J18" s="24"/>
      <c r="K18" s="24"/>
      <c r="L18" s="24"/>
      <c r="M18" s="24">
        <v>10923</v>
      </c>
      <c r="N18" s="24"/>
      <c r="O18" s="24"/>
      <c r="R18" s="17"/>
    </row>
    <row r="19" spans="1:18" s="16" customFormat="1" ht="15">
      <c r="A19" s="22">
        <v>7</v>
      </c>
      <c r="B19" s="23" t="s">
        <v>40</v>
      </c>
      <c r="C19" s="22" t="s">
        <v>35</v>
      </c>
      <c r="D19" s="24">
        <f t="shared" si="0"/>
        <v>42139</v>
      </c>
      <c r="E19" s="24"/>
      <c r="F19" s="24"/>
      <c r="G19" s="24"/>
      <c r="H19" s="24"/>
      <c r="I19" s="24"/>
      <c r="J19" s="24"/>
      <c r="K19" s="24"/>
      <c r="L19" s="24">
        <v>30000</v>
      </c>
      <c r="M19" s="24">
        <v>12139</v>
      </c>
      <c r="N19" s="24"/>
      <c r="O19" s="24"/>
      <c r="R19" s="17"/>
    </row>
    <row r="20" spans="1:18" s="28" customFormat="1" ht="15">
      <c r="A20" s="25"/>
      <c r="B20" s="30" t="s">
        <v>41</v>
      </c>
      <c r="C20" s="25"/>
      <c r="D20" s="27">
        <f t="shared" si="0"/>
        <v>30000</v>
      </c>
      <c r="E20" s="27"/>
      <c r="F20" s="27"/>
      <c r="G20" s="27"/>
      <c r="H20" s="27"/>
      <c r="I20" s="27"/>
      <c r="J20" s="27"/>
      <c r="K20" s="27"/>
      <c r="L20" s="27">
        <v>30000</v>
      </c>
      <c r="M20" s="27"/>
      <c r="N20" s="27"/>
      <c r="O20" s="27"/>
      <c r="R20" s="29"/>
    </row>
    <row r="21" spans="1:18" s="16" customFormat="1" ht="15">
      <c r="A21" s="22">
        <v>8</v>
      </c>
      <c r="B21" s="31" t="s">
        <v>42</v>
      </c>
      <c r="C21" s="22" t="s">
        <v>35</v>
      </c>
      <c r="D21" s="24">
        <f t="shared" si="0"/>
        <v>11680</v>
      </c>
      <c r="E21" s="24"/>
      <c r="F21" s="24"/>
      <c r="G21" s="24"/>
      <c r="H21" s="24"/>
      <c r="I21" s="24"/>
      <c r="J21" s="24"/>
      <c r="K21" s="24"/>
      <c r="L21" s="24">
        <v>2046</v>
      </c>
      <c r="M21" s="24">
        <v>9634</v>
      </c>
      <c r="N21" s="24"/>
      <c r="O21" s="24"/>
      <c r="R21" s="17"/>
    </row>
    <row r="22" spans="1:18" s="16" customFormat="1" ht="15">
      <c r="A22" s="22">
        <v>9</v>
      </c>
      <c r="B22" s="23" t="s">
        <v>43</v>
      </c>
      <c r="C22" s="22" t="s">
        <v>35</v>
      </c>
      <c r="D22" s="24">
        <f t="shared" si="0"/>
        <v>49869</v>
      </c>
      <c r="E22" s="24"/>
      <c r="F22" s="24">
        <f>36138+5000</f>
        <v>41138</v>
      </c>
      <c r="G22" s="24"/>
      <c r="H22" s="24"/>
      <c r="I22" s="24"/>
      <c r="J22" s="24"/>
      <c r="K22" s="24"/>
      <c r="L22" s="24"/>
      <c r="M22" s="24">
        <v>8731</v>
      </c>
      <c r="N22" s="24"/>
      <c r="O22" s="24"/>
      <c r="R22" s="17"/>
    </row>
    <row r="23" spans="1:18" s="28" customFormat="1" ht="15">
      <c r="A23" s="25"/>
      <c r="B23" s="26" t="s">
        <v>44</v>
      </c>
      <c r="C23" s="25"/>
      <c r="D23" s="27">
        <f t="shared" si="0"/>
        <v>1100</v>
      </c>
      <c r="E23" s="27"/>
      <c r="F23" s="27"/>
      <c r="G23" s="27"/>
      <c r="H23" s="27"/>
      <c r="I23" s="27"/>
      <c r="J23" s="27"/>
      <c r="K23" s="27"/>
      <c r="L23" s="27"/>
      <c r="M23" s="27">
        <v>1100</v>
      </c>
      <c r="N23" s="27"/>
      <c r="O23" s="27"/>
      <c r="R23" s="29"/>
    </row>
    <row r="24" spans="1:18" s="16" customFormat="1" ht="18" customHeight="1">
      <c r="A24" s="22">
        <v>10</v>
      </c>
      <c r="B24" s="23" t="s">
        <v>45</v>
      </c>
      <c r="C24" s="22" t="s">
        <v>35</v>
      </c>
      <c r="D24" s="24">
        <f t="shared" si="0"/>
        <v>101053</v>
      </c>
      <c r="E24" s="24">
        <v>12177</v>
      </c>
      <c r="F24" s="24"/>
      <c r="G24" s="24"/>
      <c r="H24" s="24"/>
      <c r="I24" s="24"/>
      <c r="J24" s="24"/>
      <c r="K24" s="24"/>
      <c r="L24" s="24">
        <v>2929</v>
      </c>
      <c r="M24" s="24">
        <f>12004-620</f>
        <v>11384</v>
      </c>
      <c r="N24" s="24">
        <f>72543+2020</f>
        <v>74563</v>
      </c>
      <c r="O24" s="24"/>
      <c r="R24" s="17"/>
    </row>
    <row r="25" spans="1:18" s="16" customFormat="1" ht="15">
      <c r="A25" s="22">
        <v>11</v>
      </c>
      <c r="B25" s="23" t="s">
        <v>46</v>
      </c>
      <c r="C25" s="22" t="s">
        <v>35</v>
      </c>
      <c r="D25" s="24">
        <f t="shared" si="0"/>
        <v>7929</v>
      </c>
      <c r="E25" s="24"/>
      <c r="F25" s="24"/>
      <c r="G25" s="24"/>
      <c r="H25" s="24"/>
      <c r="I25" s="24"/>
      <c r="J25" s="24"/>
      <c r="K25" s="24"/>
      <c r="L25" s="24">
        <v>506</v>
      </c>
      <c r="M25" s="24">
        <v>7423</v>
      </c>
      <c r="N25" s="24"/>
      <c r="O25" s="24"/>
      <c r="R25" s="17"/>
    </row>
    <row r="26" spans="1:18" s="16" customFormat="1" ht="15">
      <c r="A26" s="22">
        <v>12</v>
      </c>
      <c r="B26" s="23" t="s">
        <v>47</v>
      </c>
      <c r="C26" s="22" t="s">
        <v>35</v>
      </c>
      <c r="D26" s="24">
        <f t="shared" si="0"/>
        <v>37336</v>
      </c>
      <c r="E26" s="24"/>
      <c r="F26" s="24"/>
      <c r="G26" s="24"/>
      <c r="H26" s="24"/>
      <c r="I26" s="24"/>
      <c r="J26" s="24"/>
      <c r="K26" s="24"/>
      <c r="L26" s="24">
        <v>2388</v>
      </c>
      <c r="M26" s="24">
        <v>34948</v>
      </c>
      <c r="N26" s="24"/>
      <c r="O26" s="24"/>
      <c r="R26" s="17"/>
    </row>
    <row r="27" spans="1:18" s="28" customFormat="1" ht="15">
      <c r="A27" s="25"/>
      <c r="B27" s="26" t="s">
        <v>44</v>
      </c>
      <c r="C27" s="25"/>
      <c r="D27" s="27">
        <f t="shared" si="0"/>
        <v>2700</v>
      </c>
      <c r="E27" s="27"/>
      <c r="F27" s="27"/>
      <c r="G27" s="27"/>
      <c r="H27" s="27"/>
      <c r="I27" s="27"/>
      <c r="J27" s="27"/>
      <c r="K27" s="27"/>
      <c r="L27" s="27"/>
      <c r="M27" s="27">
        <v>2700</v>
      </c>
      <c r="N27" s="27"/>
      <c r="O27" s="27"/>
      <c r="R27" s="29"/>
    </row>
    <row r="28" spans="1:18" s="16" customFormat="1" ht="15">
      <c r="A28" s="22">
        <v>13</v>
      </c>
      <c r="B28" s="23" t="s">
        <v>48</v>
      </c>
      <c r="C28" s="22"/>
      <c r="D28" s="24">
        <f t="shared" si="0"/>
        <v>220480</v>
      </c>
      <c r="E28" s="24">
        <f>E29+E30+E31</f>
        <v>0</v>
      </c>
      <c r="F28" s="24">
        <f t="shared" ref="F28:O28" si="2">F29+F30+F31</f>
        <v>0</v>
      </c>
      <c r="G28" s="24">
        <f t="shared" si="2"/>
        <v>0</v>
      </c>
      <c r="H28" s="24">
        <f t="shared" si="2"/>
        <v>0</v>
      </c>
      <c r="I28" s="24">
        <f t="shared" si="2"/>
        <v>0</v>
      </c>
      <c r="J28" s="24">
        <f t="shared" si="2"/>
        <v>0</v>
      </c>
      <c r="K28" s="24">
        <f t="shared" si="2"/>
        <v>39649</v>
      </c>
      <c r="L28" s="24">
        <f t="shared" si="2"/>
        <v>85037</v>
      </c>
      <c r="M28" s="24">
        <f t="shared" si="2"/>
        <v>95794</v>
      </c>
      <c r="N28" s="24">
        <f t="shared" si="2"/>
        <v>0</v>
      </c>
      <c r="O28" s="24">
        <f t="shared" si="2"/>
        <v>0</v>
      </c>
      <c r="R28" s="17"/>
    </row>
    <row r="29" spans="1:18" s="16" customFormat="1" ht="15">
      <c r="A29" s="22"/>
      <c r="B29" s="23" t="s">
        <v>49</v>
      </c>
      <c r="C29" s="22" t="s">
        <v>29</v>
      </c>
      <c r="D29" s="24">
        <f t="shared" si="0"/>
        <v>53261</v>
      </c>
      <c r="E29" s="24"/>
      <c r="F29" s="24"/>
      <c r="G29" s="24"/>
      <c r="H29" s="24"/>
      <c r="I29" s="24"/>
      <c r="J29" s="24"/>
      <c r="K29" s="24">
        <f>39649</f>
        <v>39649</v>
      </c>
      <c r="L29" s="24">
        <v>13612</v>
      </c>
      <c r="M29" s="24"/>
      <c r="N29" s="24"/>
      <c r="O29" s="24"/>
      <c r="R29" s="17"/>
    </row>
    <row r="30" spans="1:18" s="16" customFormat="1" ht="15">
      <c r="A30" s="22"/>
      <c r="B30" s="23" t="s">
        <v>50</v>
      </c>
      <c r="C30" s="22" t="s">
        <v>35</v>
      </c>
      <c r="D30" s="24">
        <f t="shared" si="0"/>
        <v>95794</v>
      </c>
      <c r="E30" s="24"/>
      <c r="F30" s="24"/>
      <c r="G30" s="24"/>
      <c r="H30" s="24"/>
      <c r="I30" s="24"/>
      <c r="J30" s="24"/>
      <c r="K30" s="24"/>
      <c r="L30" s="24"/>
      <c r="M30" s="24">
        <f>94394+1400</f>
        <v>95794</v>
      </c>
      <c r="N30" s="24"/>
      <c r="O30" s="24"/>
      <c r="R30" s="17"/>
    </row>
    <row r="31" spans="1:18" s="16" customFormat="1" ht="15">
      <c r="A31" s="22"/>
      <c r="B31" s="23" t="s">
        <v>51</v>
      </c>
      <c r="C31" s="22" t="s">
        <v>35</v>
      </c>
      <c r="D31" s="24">
        <f t="shared" si="0"/>
        <v>71425</v>
      </c>
      <c r="E31" s="24"/>
      <c r="F31" s="24"/>
      <c r="G31" s="24"/>
      <c r="H31" s="24"/>
      <c r="I31" s="24"/>
      <c r="J31" s="24"/>
      <c r="K31" s="24"/>
      <c r="L31" s="24">
        <v>71425</v>
      </c>
      <c r="M31" s="24"/>
      <c r="N31" s="24"/>
      <c r="O31" s="24"/>
      <c r="R31" s="17"/>
    </row>
    <row r="32" spans="1:18" s="28" customFormat="1" ht="15">
      <c r="A32" s="25"/>
      <c r="B32" s="26" t="s">
        <v>52</v>
      </c>
      <c r="C32" s="25"/>
      <c r="D32" s="27"/>
      <c r="E32" s="27"/>
      <c r="F32" s="27"/>
      <c r="G32" s="27"/>
      <c r="H32" s="27"/>
      <c r="I32" s="27"/>
      <c r="J32" s="27"/>
      <c r="K32" s="27"/>
      <c r="L32" s="27"/>
      <c r="M32" s="27"/>
      <c r="N32" s="27"/>
      <c r="O32" s="27"/>
      <c r="R32" s="29"/>
    </row>
    <row r="33" spans="1:18" s="28" customFormat="1" ht="15">
      <c r="A33" s="25"/>
      <c r="B33" s="26" t="s">
        <v>53</v>
      </c>
      <c r="C33" s="25"/>
      <c r="D33" s="27">
        <f t="shared" ref="D33:D96" si="3">SUM(E33:O33)</f>
        <v>1192</v>
      </c>
      <c r="E33" s="27"/>
      <c r="F33" s="27"/>
      <c r="G33" s="27"/>
      <c r="H33" s="27"/>
      <c r="I33" s="27"/>
      <c r="J33" s="27"/>
      <c r="K33" s="27"/>
      <c r="L33" s="27">
        <v>1192</v>
      </c>
      <c r="M33" s="27"/>
      <c r="N33" s="27"/>
      <c r="O33" s="27"/>
      <c r="R33" s="29"/>
    </row>
    <row r="34" spans="1:18" s="28" customFormat="1" ht="30">
      <c r="A34" s="25"/>
      <c r="B34" s="30" t="s">
        <v>54</v>
      </c>
      <c r="C34" s="25"/>
      <c r="D34" s="27">
        <f t="shared" si="3"/>
        <v>22000</v>
      </c>
      <c r="E34" s="27"/>
      <c r="F34" s="27"/>
      <c r="G34" s="27"/>
      <c r="H34" s="27"/>
      <c r="I34" s="27"/>
      <c r="J34" s="27"/>
      <c r="K34" s="27"/>
      <c r="L34" s="27">
        <v>22000</v>
      </c>
      <c r="M34" s="27"/>
      <c r="N34" s="27"/>
      <c r="O34" s="27"/>
      <c r="R34" s="29"/>
    </row>
    <row r="35" spans="1:18" s="16" customFormat="1" ht="15">
      <c r="A35" s="22">
        <v>14</v>
      </c>
      <c r="B35" s="23" t="s">
        <v>55</v>
      </c>
      <c r="C35" s="22" t="s">
        <v>35</v>
      </c>
      <c r="D35" s="24">
        <f t="shared" si="3"/>
        <v>15506</v>
      </c>
      <c r="E35" s="24"/>
      <c r="F35" s="24"/>
      <c r="G35" s="24"/>
      <c r="H35" s="24"/>
      <c r="I35" s="24"/>
      <c r="J35" s="24"/>
      <c r="K35" s="24"/>
      <c r="L35" s="24"/>
      <c r="M35" s="24">
        <v>15506</v>
      </c>
      <c r="N35" s="24"/>
      <c r="O35" s="24"/>
      <c r="R35" s="17"/>
    </row>
    <row r="36" spans="1:18" s="16" customFormat="1" ht="15">
      <c r="A36" s="22">
        <v>15</v>
      </c>
      <c r="B36" s="23" t="s">
        <v>56</v>
      </c>
      <c r="C36" s="22" t="s">
        <v>35</v>
      </c>
      <c r="D36" s="24">
        <f t="shared" si="3"/>
        <v>33056</v>
      </c>
      <c r="E36" s="24"/>
      <c r="F36" s="24"/>
      <c r="G36" s="24"/>
      <c r="H36" s="24"/>
      <c r="I36" s="24"/>
      <c r="J36" s="24"/>
      <c r="K36" s="24">
        <v>4575</v>
      </c>
      <c r="L36" s="24">
        <v>16068</v>
      </c>
      <c r="M36" s="24">
        <v>12413</v>
      </c>
      <c r="N36" s="24"/>
      <c r="O36" s="24"/>
      <c r="R36" s="17"/>
    </row>
    <row r="37" spans="1:18" s="16" customFormat="1" ht="15">
      <c r="A37" s="22">
        <v>16</v>
      </c>
      <c r="B37" s="23" t="s">
        <v>57</v>
      </c>
      <c r="C37" s="22" t="s">
        <v>35</v>
      </c>
      <c r="D37" s="24">
        <f t="shared" si="3"/>
        <v>25088</v>
      </c>
      <c r="E37" s="24"/>
      <c r="F37" s="24"/>
      <c r="G37" s="24"/>
      <c r="H37" s="24"/>
      <c r="I37" s="24"/>
      <c r="J37" s="24"/>
      <c r="K37" s="24"/>
      <c r="L37" s="24">
        <v>11656</v>
      </c>
      <c r="M37" s="24">
        <v>13432</v>
      </c>
      <c r="N37" s="24"/>
      <c r="O37" s="24"/>
      <c r="R37" s="17"/>
    </row>
    <row r="38" spans="1:18" s="28" customFormat="1" ht="15">
      <c r="A38" s="25"/>
      <c r="B38" s="26" t="s">
        <v>44</v>
      </c>
      <c r="C38" s="25"/>
      <c r="D38" s="27">
        <f t="shared" si="3"/>
        <v>2100</v>
      </c>
      <c r="E38" s="27"/>
      <c r="F38" s="27"/>
      <c r="G38" s="27"/>
      <c r="H38" s="27"/>
      <c r="I38" s="27"/>
      <c r="J38" s="27"/>
      <c r="K38" s="27"/>
      <c r="L38" s="27"/>
      <c r="M38" s="27">
        <v>2100</v>
      </c>
      <c r="N38" s="27"/>
      <c r="O38" s="27"/>
      <c r="R38" s="29"/>
    </row>
    <row r="39" spans="1:18" s="16" customFormat="1" ht="15">
      <c r="A39" s="22">
        <v>17</v>
      </c>
      <c r="B39" s="23" t="s">
        <v>58</v>
      </c>
      <c r="C39" s="22" t="s">
        <v>35</v>
      </c>
      <c r="D39" s="24">
        <f t="shared" si="3"/>
        <v>16037</v>
      </c>
      <c r="E39" s="24"/>
      <c r="F39" s="24"/>
      <c r="G39" s="24"/>
      <c r="H39" s="24"/>
      <c r="I39" s="24"/>
      <c r="J39" s="24"/>
      <c r="K39" s="24"/>
      <c r="L39" s="24">
        <v>6596</v>
      </c>
      <c r="M39" s="24">
        <v>9441</v>
      </c>
      <c r="N39" s="24"/>
      <c r="O39" s="24"/>
      <c r="R39" s="17"/>
    </row>
    <row r="40" spans="1:18" s="28" customFormat="1" ht="15">
      <c r="A40" s="25"/>
      <c r="B40" s="26" t="s">
        <v>44</v>
      </c>
      <c r="C40" s="25"/>
      <c r="D40" s="27">
        <f t="shared" si="3"/>
        <v>225</v>
      </c>
      <c r="E40" s="27"/>
      <c r="F40" s="27"/>
      <c r="G40" s="27"/>
      <c r="H40" s="27"/>
      <c r="I40" s="27"/>
      <c r="J40" s="27"/>
      <c r="K40" s="27"/>
      <c r="L40" s="27"/>
      <c r="M40" s="27">
        <v>225</v>
      </c>
      <c r="N40" s="27"/>
      <c r="O40" s="27"/>
      <c r="R40" s="29"/>
    </row>
    <row r="41" spans="1:18" s="16" customFormat="1" ht="15">
      <c r="A41" s="22">
        <v>18</v>
      </c>
      <c r="B41" s="23" t="s">
        <v>59</v>
      </c>
      <c r="C41" s="22" t="s">
        <v>35</v>
      </c>
      <c r="D41" s="24">
        <f t="shared" si="3"/>
        <v>149318</v>
      </c>
      <c r="E41" s="24">
        <v>21934</v>
      </c>
      <c r="F41" s="24"/>
      <c r="G41" s="24"/>
      <c r="H41" s="24">
        <v>71351</v>
      </c>
      <c r="I41" s="24"/>
      <c r="J41" s="24">
        <v>46508</v>
      </c>
      <c r="K41" s="24"/>
      <c r="L41" s="24"/>
      <c r="M41" s="24">
        <v>9525</v>
      </c>
      <c r="N41" s="24"/>
      <c r="O41" s="24"/>
      <c r="R41" s="17"/>
    </row>
    <row r="42" spans="1:18" s="16" customFormat="1" ht="15">
      <c r="A42" s="22">
        <v>19</v>
      </c>
      <c r="B42" s="23" t="s">
        <v>60</v>
      </c>
      <c r="C42" s="22" t="s">
        <v>35</v>
      </c>
      <c r="D42" s="24">
        <f t="shared" si="3"/>
        <v>12296</v>
      </c>
      <c r="E42" s="24"/>
      <c r="F42" s="24"/>
      <c r="G42" s="24"/>
      <c r="H42" s="24"/>
      <c r="I42" s="24"/>
      <c r="J42" s="24"/>
      <c r="K42" s="24"/>
      <c r="L42" s="24">
        <v>489</v>
      </c>
      <c r="M42" s="24">
        <v>11807</v>
      </c>
      <c r="N42" s="24"/>
      <c r="O42" s="24"/>
      <c r="R42" s="17"/>
    </row>
    <row r="43" spans="1:18" s="16" customFormat="1" ht="15">
      <c r="A43" s="22">
        <v>20</v>
      </c>
      <c r="B43" s="23" t="s">
        <v>61</v>
      </c>
      <c r="C43" s="22" t="s">
        <v>35</v>
      </c>
      <c r="D43" s="24">
        <f t="shared" si="3"/>
        <v>713103</v>
      </c>
      <c r="E43" s="24"/>
      <c r="F43" s="24"/>
      <c r="G43" s="24">
        <f>683459+12200</f>
        <v>695659</v>
      </c>
      <c r="H43" s="24"/>
      <c r="I43" s="24"/>
      <c r="J43" s="24"/>
      <c r="K43" s="24"/>
      <c r="L43" s="24"/>
      <c r="M43" s="24">
        <v>17444</v>
      </c>
      <c r="N43" s="24"/>
      <c r="O43" s="24"/>
      <c r="R43" s="17"/>
    </row>
    <row r="44" spans="1:18" s="16" customFormat="1" ht="15">
      <c r="A44" s="22">
        <v>21</v>
      </c>
      <c r="B44" s="23" t="s">
        <v>62</v>
      </c>
      <c r="C44" s="22" t="s">
        <v>35</v>
      </c>
      <c r="D44" s="24">
        <f t="shared" si="3"/>
        <v>11790</v>
      </c>
      <c r="E44" s="24"/>
      <c r="F44" s="24"/>
      <c r="G44" s="24"/>
      <c r="H44" s="24"/>
      <c r="I44" s="24"/>
      <c r="J44" s="24"/>
      <c r="K44" s="24"/>
      <c r="L44" s="24"/>
      <c r="M44" s="24">
        <v>11790</v>
      </c>
      <c r="N44" s="24"/>
      <c r="O44" s="24"/>
      <c r="R44" s="17"/>
    </row>
    <row r="45" spans="1:18" s="16" customFormat="1" ht="15">
      <c r="A45" s="22">
        <v>22</v>
      </c>
      <c r="B45" s="23" t="s">
        <v>63</v>
      </c>
      <c r="C45" s="22" t="s">
        <v>35</v>
      </c>
      <c r="D45" s="24">
        <f t="shared" si="3"/>
        <v>14861</v>
      </c>
      <c r="E45" s="24">
        <v>1131</v>
      </c>
      <c r="F45" s="24"/>
      <c r="G45" s="24"/>
      <c r="H45" s="24">
        <v>3006</v>
      </c>
      <c r="I45" s="24"/>
      <c r="J45" s="24"/>
      <c r="K45" s="24"/>
      <c r="L45" s="24"/>
      <c r="M45" s="24">
        <v>10724</v>
      </c>
      <c r="N45" s="24"/>
      <c r="O45" s="24"/>
      <c r="R45" s="17"/>
    </row>
    <row r="46" spans="1:18" s="16" customFormat="1" ht="15">
      <c r="A46" s="22">
        <v>23</v>
      </c>
      <c r="B46" s="23" t="s">
        <v>64</v>
      </c>
      <c r="C46" s="22" t="s">
        <v>35</v>
      </c>
      <c r="D46" s="24">
        <f t="shared" si="3"/>
        <v>25160</v>
      </c>
      <c r="E46" s="24">
        <v>25160</v>
      </c>
      <c r="F46" s="24"/>
      <c r="G46" s="24"/>
      <c r="H46" s="24"/>
      <c r="I46" s="24"/>
      <c r="J46" s="24"/>
      <c r="K46" s="24"/>
      <c r="L46" s="24"/>
      <c r="M46" s="24"/>
      <c r="N46" s="24"/>
      <c r="O46" s="24"/>
      <c r="R46" s="17"/>
    </row>
    <row r="47" spans="1:18" s="16" customFormat="1" ht="15">
      <c r="A47" s="22">
        <v>24</v>
      </c>
      <c r="B47" s="23" t="s">
        <v>65</v>
      </c>
      <c r="C47" s="22" t="s">
        <v>35</v>
      </c>
      <c r="D47" s="24">
        <f t="shared" si="3"/>
        <v>12784</v>
      </c>
      <c r="E47" s="24">
        <f>14784-2000</f>
        <v>12784</v>
      </c>
      <c r="F47" s="24"/>
      <c r="G47" s="24"/>
      <c r="H47" s="24"/>
      <c r="I47" s="24"/>
      <c r="J47" s="24"/>
      <c r="K47" s="24"/>
      <c r="L47" s="24"/>
      <c r="M47" s="24"/>
      <c r="N47" s="24"/>
      <c r="O47" s="24"/>
      <c r="R47" s="17"/>
    </row>
    <row r="48" spans="1:18" s="16" customFormat="1" ht="15">
      <c r="A48" s="22">
        <v>25</v>
      </c>
      <c r="B48" s="23" t="s">
        <v>66</v>
      </c>
      <c r="C48" s="22" t="s">
        <v>35</v>
      </c>
      <c r="D48" s="24">
        <f t="shared" si="3"/>
        <v>17659</v>
      </c>
      <c r="E48" s="24">
        <v>17659</v>
      </c>
      <c r="F48" s="24"/>
      <c r="G48" s="24"/>
      <c r="H48" s="24"/>
      <c r="I48" s="24"/>
      <c r="J48" s="24"/>
      <c r="K48" s="24"/>
      <c r="L48" s="24"/>
      <c r="M48" s="24"/>
      <c r="N48" s="24"/>
      <c r="O48" s="24"/>
      <c r="R48" s="17"/>
    </row>
    <row r="49" spans="1:18" s="16" customFormat="1" ht="15">
      <c r="A49" s="22">
        <v>26</v>
      </c>
      <c r="B49" s="23" t="s">
        <v>67</v>
      </c>
      <c r="C49" s="22" t="s">
        <v>35</v>
      </c>
      <c r="D49" s="24">
        <f t="shared" si="3"/>
        <v>6090</v>
      </c>
      <c r="E49" s="24">
        <v>6090</v>
      </c>
      <c r="F49" s="24"/>
      <c r="G49" s="24"/>
      <c r="H49" s="24"/>
      <c r="I49" s="24"/>
      <c r="J49" s="24"/>
      <c r="K49" s="24"/>
      <c r="L49" s="24"/>
      <c r="M49" s="24"/>
      <c r="N49" s="24"/>
      <c r="O49" s="24"/>
      <c r="R49" s="17"/>
    </row>
    <row r="50" spans="1:18" s="16" customFormat="1" ht="15">
      <c r="A50" s="22">
        <v>27</v>
      </c>
      <c r="B50" s="23" t="s">
        <v>68</v>
      </c>
      <c r="C50" s="22" t="s">
        <v>35</v>
      </c>
      <c r="D50" s="24">
        <f t="shared" si="3"/>
        <v>15554</v>
      </c>
      <c r="E50" s="24">
        <v>15554</v>
      </c>
      <c r="F50" s="24"/>
      <c r="G50" s="24"/>
      <c r="H50" s="24"/>
      <c r="I50" s="24"/>
      <c r="J50" s="24"/>
      <c r="K50" s="24"/>
      <c r="L50" s="24"/>
      <c r="M50" s="24"/>
      <c r="N50" s="24"/>
      <c r="O50" s="24"/>
      <c r="R50" s="17"/>
    </row>
    <row r="51" spans="1:18" s="16" customFormat="1" ht="15">
      <c r="A51" s="22">
        <v>28</v>
      </c>
      <c r="B51" s="23" t="s">
        <v>69</v>
      </c>
      <c r="C51" s="22" t="s">
        <v>35</v>
      </c>
      <c r="D51" s="24">
        <f t="shared" si="3"/>
        <v>5807</v>
      </c>
      <c r="E51" s="24"/>
      <c r="F51" s="24"/>
      <c r="G51" s="24"/>
      <c r="H51" s="24"/>
      <c r="I51" s="24"/>
      <c r="J51" s="24"/>
      <c r="K51" s="24"/>
      <c r="L51" s="24"/>
      <c r="M51" s="24">
        <v>5807</v>
      </c>
      <c r="N51" s="24"/>
      <c r="O51" s="24"/>
      <c r="R51" s="17"/>
    </row>
    <row r="52" spans="1:18" s="16" customFormat="1" ht="15">
      <c r="A52" s="22">
        <v>29</v>
      </c>
      <c r="B52" s="23" t="s">
        <v>70</v>
      </c>
      <c r="C52" s="22" t="s">
        <v>35</v>
      </c>
      <c r="D52" s="24">
        <f t="shared" si="3"/>
        <v>15034</v>
      </c>
      <c r="E52" s="24"/>
      <c r="F52" s="24"/>
      <c r="G52" s="24"/>
      <c r="H52" s="24"/>
      <c r="I52" s="24"/>
      <c r="J52" s="24"/>
      <c r="K52" s="24"/>
      <c r="L52" s="24"/>
      <c r="M52" s="24">
        <v>15034</v>
      </c>
      <c r="N52" s="24"/>
      <c r="O52" s="24"/>
      <c r="R52" s="17"/>
    </row>
    <row r="53" spans="1:18" s="16" customFormat="1" ht="15">
      <c r="A53" s="22">
        <v>30</v>
      </c>
      <c r="B53" s="23" t="s">
        <v>71</v>
      </c>
      <c r="C53" s="22" t="s">
        <v>35</v>
      </c>
      <c r="D53" s="24">
        <f t="shared" si="3"/>
        <v>27970</v>
      </c>
      <c r="E53" s="24"/>
      <c r="F53" s="24"/>
      <c r="G53" s="24"/>
      <c r="H53" s="24"/>
      <c r="I53" s="24"/>
      <c r="J53" s="24"/>
      <c r="K53" s="24"/>
      <c r="L53" s="24">
        <v>1862</v>
      </c>
      <c r="M53" s="24">
        <v>26108</v>
      </c>
      <c r="N53" s="24"/>
      <c r="O53" s="24"/>
      <c r="R53" s="17"/>
    </row>
    <row r="54" spans="1:18" s="28" customFormat="1" ht="15">
      <c r="A54" s="25"/>
      <c r="B54" s="26" t="s">
        <v>44</v>
      </c>
      <c r="C54" s="25"/>
      <c r="D54" s="27">
        <f t="shared" si="3"/>
        <v>1420</v>
      </c>
      <c r="E54" s="27"/>
      <c r="F54" s="27"/>
      <c r="G54" s="27"/>
      <c r="H54" s="27"/>
      <c r="I54" s="27"/>
      <c r="J54" s="27"/>
      <c r="K54" s="27"/>
      <c r="L54" s="27"/>
      <c r="M54" s="27">
        <v>1420</v>
      </c>
      <c r="N54" s="27"/>
      <c r="O54" s="27"/>
      <c r="R54" s="29"/>
    </row>
    <row r="55" spans="1:18" s="16" customFormat="1" ht="15">
      <c r="A55" s="19" t="s">
        <v>72</v>
      </c>
      <c r="B55" s="20" t="s">
        <v>73</v>
      </c>
      <c r="C55" s="19"/>
      <c r="D55" s="21">
        <f t="shared" si="3"/>
        <v>45104</v>
      </c>
      <c r="E55" s="21">
        <f t="shared" ref="E55:O55" si="4">SUM(E56:E88)-E82-E87</f>
        <v>0</v>
      </c>
      <c r="F55" s="21">
        <f t="shared" si="4"/>
        <v>0</v>
      </c>
      <c r="G55" s="21">
        <f t="shared" si="4"/>
        <v>0</v>
      </c>
      <c r="H55" s="21">
        <f t="shared" si="4"/>
        <v>0</v>
      </c>
      <c r="I55" s="21">
        <f t="shared" si="4"/>
        <v>0</v>
      </c>
      <c r="J55" s="21">
        <f t="shared" si="4"/>
        <v>0</v>
      </c>
      <c r="K55" s="21">
        <f t="shared" si="4"/>
        <v>0</v>
      </c>
      <c r="L55" s="21">
        <f t="shared" si="4"/>
        <v>0</v>
      </c>
      <c r="M55" s="21">
        <f t="shared" si="4"/>
        <v>45104</v>
      </c>
      <c r="N55" s="21">
        <f t="shared" si="4"/>
        <v>0</v>
      </c>
      <c r="O55" s="21">
        <f t="shared" si="4"/>
        <v>0</v>
      </c>
      <c r="R55" s="17"/>
    </row>
    <row r="56" spans="1:18" s="16" customFormat="1" ht="15">
      <c r="A56" s="22">
        <v>1</v>
      </c>
      <c r="B56" s="23" t="s">
        <v>74</v>
      </c>
      <c r="C56" s="22" t="s">
        <v>35</v>
      </c>
      <c r="D56" s="24">
        <f t="shared" si="3"/>
        <v>600</v>
      </c>
      <c r="E56" s="24"/>
      <c r="F56" s="24"/>
      <c r="G56" s="24"/>
      <c r="H56" s="24"/>
      <c r="I56" s="24"/>
      <c r="J56" s="24"/>
      <c r="K56" s="24"/>
      <c r="L56" s="24"/>
      <c r="M56" s="24">
        <v>600</v>
      </c>
      <c r="N56" s="24"/>
      <c r="O56" s="24"/>
      <c r="R56" s="17"/>
    </row>
    <row r="57" spans="1:18" s="16" customFormat="1" ht="15">
      <c r="A57" s="22">
        <v>2</v>
      </c>
      <c r="B57" s="23" t="s">
        <v>75</v>
      </c>
      <c r="C57" s="22" t="s">
        <v>35</v>
      </c>
      <c r="D57" s="24">
        <f t="shared" si="3"/>
        <v>281</v>
      </c>
      <c r="E57" s="24"/>
      <c r="F57" s="24"/>
      <c r="G57" s="24"/>
      <c r="H57" s="24"/>
      <c r="I57" s="24"/>
      <c r="J57" s="24"/>
      <c r="K57" s="24"/>
      <c r="L57" s="24"/>
      <c r="M57" s="24">
        <v>281</v>
      </c>
      <c r="N57" s="24"/>
      <c r="O57" s="24"/>
      <c r="R57" s="17"/>
    </row>
    <row r="58" spans="1:18" s="16" customFormat="1" ht="15">
      <c r="A58" s="22">
        <v>3</v>
      </c>
      <c r="B58" s="23" t="s">
        <v>76</v>
      </c>
      <c r="C58" s="22" t="s">
        <v>35</v>
      </c>
      <c r="D58" s="24">
        <f t="shared" si="3"/>
        <v>345</v>
      </c>
      <c r="E58" s="24"/>
      <c r="F58" s="24"/>
      <c r="G58" s="24"/>
      <c r="H58" s="24"/>
      <c r="I58" s="24"/>
      <c r="J58" s="24"/>
      <c r="K58" s="24"/>
      <c r="L58" s="24"/>
      <c r="M58" s="24">
        <v>345</v>
      </c>
      <c r="N58" s="24"/>
      <c r="O58" s="24"/>
      <c r="R58" s="17"/>
    </row>
    <row r="59" spans="1:18" s="16" customFormat="1" ht="15">
      <c r="A59" s="22">
        <v>4</v>
      </c>
      <c r="B59" s="23" t="s">
        <v>77</v>
      </c>
      <c r="C59" s="22" t="s">
        <v>35</v>
      </c>
      <c r="D59" s="24">
        <f t="shared" si="3"/>
        <v>263</v>
      </c>
      <c r="E59" s="24"/>
      <c r="F59" s="24"/>
      <c r="G59" s="24"/>
      <c r="H59" s="24"/>
      <c r="I59" s="24"/>
      <c r="J59" s="24"/>
      <c r="K59" s="24"/>
      <c r="L59" s="24"/>
      <c r="M59" s="24">
        <v>263</v>
      </c>
      <c r="N59" s="24"/>
      <c r="O59" s="24"/>
      <c r="R59" s="17"/>
    </row>
    <row r="60" spans="1:18" s="16" customFormat="1" ht="15">
      <c r="A60" s="22">
        <v>5</v>
      </c>
      <c r="B60" s="23" t="s">
        <v>78</v>
      </c>
      <c r="C60" s="22" t="s">
        <v>35</v>
      </c>
      <c r="D60" s="24">
        <f t="shared" si="3"/>
        <v>461</v>
      </c>
      <c r="E60" s="24"/>
      <c r="F60" s="24"/>
      <c r="G60" s="24"/>
      <c r="H60" s="24"/>
      <c r="I60" s="24"/>
      <c r="J60" s="24"/>
      <c r="K60" s="24"/>
      <c r="L60" s="24"/>
      <c r="M60" s="24">
        <v>461</v>
      </c>
      <c r="N60" s="24"/>
      <c r="O60" s="24"/>
      <c r="R60" s="17"/>
    </row>
    <row r="61" spans="1:18" s="16" customFormat="1" ht="15">
      <c r="A61" s="22">
        <v>6</v>
      </c>
      <c r="B61" s="23" t="s">
        <v>79</v>
      </c>
      <c r="C61" s="22" t="s">
        <v>35</v>
      </c>
      <c r="D61" s="24">
        <f t="shared" si="3"/>
        <v>475</v>
      </c>
      <c r="E61" s="24"/>
      <c r="F61" s="24"/>
      <c r="G61" s="24"/>
      <c r="H61" s="24"/>
      <c r="I61" s="24"/>
      <c r="J61" s="24"/>
      <c r="K61" s="24"/>
      <c r="L61" s="24"/>
      <c r="M61" s="24">
        <v>475</v>
      </c>
      <c r="N61" s="24"/>
      <c r="O61" s="24"/>
      <c r="R61" s="17"/>
    </row>
    <row r="62" spans="1:18" s="16" customFormat="1" ht="15">
      <c r="A62" s="22">
        <v>7</v>
      </c>
      <c r="B62" s="23" t="s">
        <v>80</v>
      </c>
      <c r="C62" s="22" t="s">
        <v>35</v>
      </c>
      <c r="D62" s="24">
        <f t="shared" si="3"/>
        <v>387</v>
      </c>
      <c r="E62" s="24"/>
      <c r="F62" s="24"/>
      <c r="G62" s="24"/>
      <c r="H62" s="24"/>
      <c r="I62" s="24"/>
      <c r="J62" s="24"/>
      <c r="K62" s="24"/>
      <c r="L62" s="24"/>
      <c r="M62" s="24">
        <v>387</v>
      </c>
      <c r="N62" s="24"/>
      <c r="O62" s="24"/>
      <c r="R62" s="17"/>
    </row>
    <row r="63" spans="1:18" s="16" customFormat="1" ht="15">
      <c r="A63" s="22">
        <v>8</v>
      </c>
      <c r="B63" s="23" t="s">
        <v>81</v>
      </c>
      <c r="C63" s="22" t="s">
        <v>35</v>
      </c>
      <c r="D63" s="24">
        <f t="shared" si="3"/>
        <v>2961</v>
      </c>
      <c r="E63" s="24"/>
      <c r="F63" s="24"/>
      <c r="G63" s="24"/>
      <c r="H63" s="24"/>
      <c r="I63" s="24"/>
      <c r="J63" s="24"/>
      <c r="K63" s="24"/>
      <c r="L63" s="24"/>
      <c r="M63" s="24">
        <v>2961</v>
      </c>
      <c r="N63" s="24"/>
      <c r="O63" s="24"/>
      <c r="R63" s="17"/>
    </row>
    <row r="64" spans="1:18" s="16" customFormat="1" ht="15">
      <c r="A64" s="22">
        <v>9</v>
      </c>
      <c r="B64" s="23" t="s">
        <v>82</v>
      </c>
      <c r="C64" s="22" t="s">
        <v>35</v>
      </c>
      <c r="D64" s="24">
        <f t="shared" si="3"/>
        <v>2637</v>
      </c>
      <c r="E64" s="24"/>
      <c r="F64" s="24"/>
      <c r="G64" s="24"/>
      <c r="H64" s="24"/>
      <c r="I64" s="24"/>
      <c r="J64" s="24"/>
      <c r="K64" s="24"/>
      <c r="L64" s="24"/>
      <c r="M64" s="24">
        <v>2637</v>
      </c>
      <c r="N64" s="24"/>
      <c r="O64" s="24"/>
      <c r="R64" s="17"/>
    </row>
    <row r="65" spans="1:18" s="16" customFormat="1" ht="15">
      <c r="A65" s="22">
        <v>10</v>
      </c>
      <c r="B65" s="23" t="s">
        <v>83</v>
      </c>
      <c r="C65" s="22" t="s">
        <v>35</v>
      </c>
      <c r="D65" s="24">
        <f t="shared" si="3"/>
        <v>50</v>
      </c>
      <c r="E65" s="24"/>
      <c r="F65" s="24"/>
      <c r="G65" s="24"/>
      <c r="H65" s="24"/>
      <c r="I65" s="24"/>
      <c r="J65" s="24"/>
      <c r="K65" s="24"/>
      <c r="L65" s="24"/>
      <c r="M65" s="24">
        <v>50</v>
      </c>
      <c r="N65" s="24"/>
      <c r="O65" s="24"/>
      <c r="R65" s="17"/>
    </row>
    <row r="66" spans="1:18" s="16" customFormat="1" ht="15">
      <c r="A66" s="22">
        <v>11</v>
      </c>
      <c r="B66" s="23" t="s">
        <v>84</v>
      </c>
      <c r="C66" s="22" t="s">
        <v>35</v>
      </c>
      <c r="D66" s="24">
        <f t="shared" si="3"/>
        <v>761</v>
      </c>
      <c r="E66" s="24"/>
      <c r="F66" s="24"/>
      <c r="G66" s="24"/>
      <c r="H66" s="24"/>
      <c r="I66" s="24"/>
      <c r="J66" s="24"/>
      <c r="K66" s="24"/>
      <c r="L66" s="24"/>
      <c r="M66" s="24">
        <v>761</v>
      </c>
      <c r="N66" s="24"/>
      <c r="O66" s="24"/>
      <c r="R66" s="17"/>
    </row>
    <row r="67" spans="1:18" s="16" customFormat="1" ht="15">
      <c r="A67" s="22">
        <v>12</v>
      </c>
      <c r="B67" s="23" t="s">
        <v>85</v>
      </c>
      <c r="C67" s="22" t="s">
        <v>35</v>
      </c>
      <c r="D67" s="24">
        <f t="shared" si="3"/>
        <v>1058</v>
      </c>
      <c r="E67" s="24"/>
      <c r="F67" s="24"/>
      <c r="G67" s="24"/>
      <c r="H67" s="24"/>
      <c r="I67" s="24"/>
      <c r="J67" s="24"/>
      <c r="K67" s="24"/>
      <c r="L67" s="24"/>
      <c r="M67" s="24">
        <v>1058</v>
      </c>
      <c r="N67" s="24"/>
      <c r="O67" s="24"/>
      <c r="R67" s="17"/>
    </row>
    <row r="68" spans="1:18" s="16" customFormat="1" ht="15">
      <c r="A68" s="22">
        <v>13</v>
      </c>
      <c r="B68" s="23" t="s">
        <v>86</v>
      </c>
      <c r="C68" s="22" t="s">
        <v>35</v>
      </c>
      <c r="D68" s="24">
        <f t="shared" si="3"/>
        <v>485</v>
      </c>
      <c r="E68" s="24"/>
      <c r="F68" s="24"/>
      <c r="G68" s="24"/>
      <c r="H68" s="24"/>
      <c r="I68" s="24"/>
      <c r="J68" s="24"/>
      <c r="K68" s="24"/>
      <c r="L68" s="24"/>
      <c r="M68" s="24">
        <v>485</v>
      </c>
      <c r="N68" s="24"/>
      <c r="O68" s="24"/>
      <c r="R68" s="17"/>
    </row>
    <row r="69" spans="1:18" s="16" customFormat="1" ht="15">
      <c r="A69" s="22">
        <v>14</v>
      </c>
      <c r="B69" s="23" t="s">
        <v>87</v>
      </c>
      <c r="C69" s="22" t="s">
        <v>35</v>
      </c>
      <c r="D69" s="24">
        <f t="shared" si="3"/>
        <v>352</v>
      </c>
      <c r="E69" s="24"/>
      <c r="F69" s="24"/>
      <c r="G69" s="24"/>
      <c r="H69" s="24"/>
      <c r="I69" s="24"/>
      <c r="J69" s="24"/>
      <c r="K69" s="24"/>
      <c r="L69" s="24"/>
      <c r="M69" s="24">
        <v>352</v>
      </c>
      <c r="N69" s="24"/>
      <c r="O69" s="24"/>
      <c r="R69" s="17"/>
    </row>
    <row r="70" spans="1:18" s="16" customFormat="1" ht="15">
      <c r="A70" s="22">
        <v>15</v>
      </c>
      <c r="B70" s="23" t="s">
        <v>88</v>
      </c>
      <c r="C70" s="22" t="s">
        <v>35</v>
      </c>
      <c r="D70" s="24">
        <f t="shared" si="3"/>
        <v>130</v>
      </c>
      <c r="E70" s="24"/>
      <c r="F70" s="24"/>
      <c r="G70" s="24"/>
      <c r="H70" s="24"/>
      <c r="I70" s="24"/>
      <c r="J70" s="24"/>
      <c r="K70" s="24"/>
      <c r="L70" s="24"/>
      <c r="M70" s="24">
        <v>130</v>
      </c>
      <c r="N70" s="24"/>
      <c r="O70" s="24"/>
      <c r="R70" s="17"/>
    </row>
    <row r="71" spans="1:18" s="16" customFormat="1" ht="15">
      <c r="A71" s="22">
        <v>16</v>
      </c>
      <c r="B71" s="31" t="s">
        <v>89</v>
      </c>
      <c r="C71" s="32" t="s">
        <v>35</v>
      </c>
      <c r="D71" s="24">
        <f t="shared" si="3"/>
        <v>271</v>
      </c>
      <c r="E71" s="24"/>
      <c r="F71" s="24"/>
      <c r="G71" s="24"/>
      <c r="H71" s="24"/>
      <c r="I71" s="24"/>
      <c r="J71" s="24"/>
      <c r="K71" s="24"/>
      <c r="L71" s="24"/>
      <c r="M71" s="24">
        <v>271</v>
      </c>
      <c r="N71" s="24"/>
      <c r="O71" s="24"/>
      <c r="R71" s="17"/>
    </row>
    <row r="72" spans="1:18" s="16" customFormat="1" ht="15">
      <c r="A72" s="22">
        <v>17</v>
      </c>
      <c r="B72" s="23" t="s">
        <v>90</v>
      </c>
      <c r="C72" s="22" t="s">
        <v>35</v>
      </c>
      <c r="D72" s="24">
        <f t="shared" si="3"/>
        <v>30</v>
      </c>
      <c r="E72" s="24"/>
      <c r="F72" s="24"/>
      <c r="G72" s="24"/>
      <c r="H72" s="24"/>
      <c r="I72" s="24"/>
      <c r="J72" s="24"/>
      <c r="K72" s="24"/>
      <c r="L72" s="24"/>
      <c r="M72" s="24">
        <v>30</v>
      </c>
      <c r="N72" s="24"/>
      <c r="O72" s="24"/>
      <c r="R72" s="17"/>
    </row>
    <row r="73" spans="1:18" s="16" customFormat="1" ht="15">
      <c r="A73" s="22">
        <v>18</v>
      </c>
      <c r="B73" s="23" t="s">
        <v>91</v>
      </c>
      <c r="C73" s="22" t="s">
        <v>35</v>
      </c>
      <c r="D73" s="24">
        <f t="shared" si="3"/>
        <v>388</v>
      </c>
      <c r="E73" s="24"/>
      <c r="F73" s="24"/>
      <c r="G73" s="24"/>
      <c r="H73" s="24"/>
      <c r="I73" s="24"/>
      <c r="J73" s="24"/>
      <c r="K73" s="24"/>
      <c r="L73" s="24"/>
      <c r="M73" s="24">
        <v>388</v>
      </c>
      <c r="N73" s="24"/>
      <c r="O73" s="24"/>
      <c r="R73" s="17"/>
    </row>
    <row r="74" spans="1:18" s="16" customFormat="1" ht="15">
      <c r="A74" s="22">
        <v>19</v>
      </c>
      <c r="B74" s="23" t="s">
        <v>92</v>
      </c>
      <c r="C74" s="22" t="s">
        <v>35</v>
      </c>
      <c r="D74" s="24">
        <f t="shared" si="3"/>
        <v>7108</v>
      </c>
      <c r="E74" s="24"/>
      <c r="F74" s="24"/>
      <c r="G74" s="24"/>
      <c r="H74" s="24"/>
      <c r="I74" s="24"/>
      <c r="J74" s="24"/>
      <c r="K74" s="24"/>
      <c r="L74" s="24"/>
      <c r="M74" s="24">
        <v>7108</v>
      </c>
      <c r="N74" s="24"/>
      <c r="O74" s="24"/>
      <c r="R74" s="17"/>
    </row>
    <row r="75" spans="1:18" s="16" customFormat="1" ht="15">
      <c r="A75" s="22">
        <v>20</v>
      </c>
      <c r="B75" s="23" t="s">
        <v>93</v>
      </c>
      <c r="C75" s="22" t="s">
        <v>35</v>
      </c>
      <c r="D75" s="24">
        <f t="shared" si="3"/>
        <v>420</v>
      </c>
      <c r="E75" s="24"/>
      <c r="F75" s="24"/>
      <c r="G75" s="24"/>
      <c r="H75" s="24"/>
      <c r="I75" s="24"/>
      <c r="J75" s="24"/>
      <c r="K75" s="24"/>
      <c r="L75" s="24"/>
      <c r="M75" s="24">
        <v>420</v>
      </c>
      <c r="N75" s="24"/>
      <c r="O75" s="24"/>
      <c r="R75" s="17"/>
    </row>
    <row r="76" spans="1:18" s="16" customFormat="1" ht="15">
      <c r="A76" s="22">
        <v>21</v>
      </c>
      <c r="B76" s="23" t="s">
        <v>94</v>
      </c>
      <c r="C76" s="22" t="s">
        <v>35</v>
      </c>
      <c r="D76" s="24">
        <f t="shared" si="3"/>
        <v>460</v>
      </c>
      <c r="E76" s="24"/>
      <c r="F76" s="24"/>
      <c r="G76" s="24"/>
      <c r="H76" s="24"/>
      <c r="I76" s="24"/>
      <c r="J76" s="24"/>
      <c r="K76" s="24"/>
      <c r="L76" s="24"/>
      <c r="M76" s="24">
        <v>460</v>
      </c>
      <c r="N76" s="24"/>
      <c r="O76" s="24"/>
      <c r="R76" s="17"/>
    </row>
    <row r="77" spans="1:18" s="16" customFormat="1" ht="15">
      <c r="A77" s="22">
        <v>22</v>
      </c>
      <c r="B77" s="23" t="s">
        <v>95</v>
      </c>
      <c r="C77" s="22" t="s">
        <v>35</v>
      </c>
      <c r="D77" s="24">
        <f t="shared" si="3"/>
        <v>898</v>
      </c>
      <c r="E77" s="24"/>
      <c r="F77" s="24"/>
      <c r="G77" s="24"/>
      <c r="H77" s="24"/>
      <c r="I77" s="24"/>
      <c r="J77" s="24"/>
      <c r="K77" s="24"/>
      <c r="L77" s="24"/>
      <c r="M77" s="24">
        <v>898</v>
      </c>
      <c r="N77" s="24"/>
      <c r="O77" s="24"/>
      <c r="R77" s="17"/>
    </row>
    <row r="78" spans="1:18" s="16" customFormat="1" ht="15">
      <c r="A78" s="22">
        <v>23</v>
      </c>
      <c r="B78" s="23" t="s">
        <v>96</v>
      </c>
      <c r="C78" s="22" t="s">
        <v>35</v>
      </c>
      <c r="D78" s="24">
        <f t="shared" si="3"/>
        <v>600</v>
      </c>
      <c r="E78" s="24"/>
      <c r="F78" s="24"/>
      <c r="G78" s="24"/>
      <c r="H78" s="24"/>
      <c r="I78" s="24"/>
      <c r="J78" s="24"/>
      <c r="K78" s="24"/>
      <c r="L78" s="24"/>
      <c r="M78" s="24">
        <v>600</v>
      </c>
      <c r="N78" s="24"/>
      <c r="O78" s="24"/>
      <c r="R78" s="17"/>
    </row>
    <row r="79" spans="1:18" s="16" customFormat="1" ht="15">
      <c r="A79" s="22">
        <v>24</v>
      </c>
      <c r="B79" s="23" t="s">
        <v>97</v>
      </c>
      <c r="C79" s="22" t="s">
        <v>35</v>
      </c>
      <c r="D79" s="24">
        <f t="shared" si="3"/>
        <v>306</v>
      </c>
      <c r="E79" s="24"/>
      <c r="F79" s="24"/>
      <c r="G79" s="24"/>
      <c r="H79" s="24"/>
      <c r="I79" s="24"/>
      <c r="J79" s="24"/>
      <c r="K79" s="24"/>
      <c r="L79" s="24"/>
      <c r="M79" s="24">
        <v>306</v>
      </c>
      <c r="N79" s="24"/>
      <c r="O79" s="24"/>
      <c r="R79" s="17"/>
    </row>
    <row r="80" spans="1:18" s="16" customFormat="1" ht="15">
      <c r="A80" s="22">
        <v>25</v>
      </c>
      <c r="B80" s="23" t="s">
        <v>98</v>
      </c>
      <c r="C80" s="22" t="s">
        <v>35</v>
      </c>
      <c r="D80" s="24">
        <f t="shared" si="3"/>
        <v>1745</v>
      </c>
      <c r="E80" s="24"/>
      <c r="F80" s="24"/>
      <c r="G80" s="24"/>
      <c r="H80" s="24"/>
      <c r="I80" s="24"/>
      <c r="J80" s="24"/>
      <c r="K80" s="24"/>
      <c r="L80" s="24"/>
      <c r="M80" s="24">
        <v>1745</v>
      </c>
      <c r="N80" s="24"/>
      <c r="O80" s="24"/>
      <c r="R80" s="17"/>
    </row>
    <row r="81" spans="1:18" s="16" customFormat="1" ht="15">
      <c r="A81" s="22">
        <v>26</v>
      </c>
      <c r="B81" s="23" t="s">
        <v>99</v>
      </c>
      <c r="C81" s="22" t="s">
        <v>35</v>
      </c>
      <c r="D81" s="24">
        <f t="shared" si="3"/>
        <v>6410</v>
      </c>
      <c r="E81" s="24"/>
      <c r="F81" s="24"/>
      <c r="G81" s="24"/>
      <c r="H81" s="24"/>
      <c r="I81" s="24"/>
      <c r="J81" s="24"/>
      <c r="K81" s="24"/>
      <c r="L81" s="24"/>
      <c r="M81" s="24">
        <v>6410</v>
      </c>
      <c r="N81" s="24"/>
      <c r="O81" s="24"/>
      <c r="R81" s="17"/>
    </row>
    <row r="82" spans="1:18" s="28" customFormat="1" ht="15">
      <c r="A82" s="25"/>
      <c r="B82" s="26" t="s">
        <v>100</v>
      </c>
      <c r="C82" s="25"/>
      <c r="D82" s="27">
        <f t="shared" si="3"/>
        <v>1000</v>
      </c>
      <c r="E82" s="27"/>
      <c r="F82" s="27"/>
      <c r="G82" s="27"/>
      <c r="H82" s="27"/>
      <c r="I82" s="27"/>
      <c r="J82" s="27"/>
      <c r="K82" s="27"/>
      <c r="L82" s="27"/>
      <c r="M82" s="27">
        <v>1000</v>
      </c>
      <c r="N82" s="27"/>
      <c r="O82" s="27"/>
      <c r="R82" s="29"/>
    </row>
    <row r="83" spans="1:18" s="16" customFormat="1" ht="15">
      <c r="A83" s="22">
        <v>27</v>
      </c>
      <c r="B83" s="23" t="s">
        <v>101</v>
      </c>
      <c r="C83" s="22" t="s">
        <v>35</v>
      </c>
      <c r="D83" s="24">
        <f t="shared" si="3"/>
        <v>2290</v>
      </c>
      <c r="E83" s="24"/>
      <c r="F83" s="24"/>
      <c r="G83" s="24"/>
      <c r="H83" s="24"/>
      <c r="I83" s="24"/>
      <c r="J83" s="24"/>
      <c r="K83" s="24"/>
      <c r="L83" s="24"/>
      <c r="M83" s="24">
        <v>2290</v>
      </c>
      <c r="N83" s="24"/>
      <c r="O83" s="24"/>
      <c r="R83" s="17"/>
    </row>
    <row r="84" spans="1:18" s="16" customFormat="1" ht="15">
      <c r="A84" s="22">
        <v>28</v>
      </c>
      <c r="B84" s="23" t="s">
        <v>102</v>
      </c>
      <c r="C84" s="22" t="s">
        <v>35</v>
      </c>
      <c r="D84" s="24">
        <f t="shared" si="3"/>
        <v>3831</v>
      </c>
      <c r="E84" s="24"/>
      <c r="F84" s="24"/>
      <c r="G84" s="24"/>
      <c r="H84" s="24"/>
      <c r="I84" s="24"/>
      <c r="J84" s="24"/>
      <c r="K84" s="24"/>
      <c r="L84" s="24"/>
      <c r="M84" s="24">
        <v>3831</v>
      </c>
      <c r="N84" s="24"/>
      <c r="O84" s="24"/>
      <c r="R84" s="17"/>
    </row>
    <row r="85" spans="1:18" s="16" customFormat="1" ht="15">
      <c r="A85" s="22">
        <v>29</v>
      </c>
      <c r="B85" s="23" t="s">
        <v>103</v>
      </c>
      <c r="C85" s="22" t="s">
        <v>35</v>
      </c>
      <c r="D85" s="24">
        <f t="shared" si="3"/>
        <v>1833</v>
      </c>
      <c r="E85" s="24"/>
      <c r="F85" s="24"/>
      <c r="G85" s="24"/>
      <c r="H85" s="24"/>
      <c r="I85" s="24"/>
      <c r="J85" s="24"/>
      <c r="K85" s="24"/>
      <c r="L85" s="24"/>
      <c r="M85" s="24">
        <v>1833</v>
      </c>
      <c r="N85" s="24"/>
      <c r="O85" s="24"/>
      <c r="R85" s="17"/>
    </row>
    <row r="86" spans="1:18" s="16" customFormat="1" ht="15">
      <c r="A86" s="22">
        <v>30</v>
      </c>
      <c r="B86" s="23" t="s">
        <v>104</v>
      </c>
      <c r="C86" s="22" t="s">
        <v>35</v>
      </c>
      <c r="D86" s="24">
        <f t="shared" si="3"/>
        <v>6983</v>
      </c>
      <c r="E86" s="24"/>
      <c r="F86" s="24"/>
      <c r="G86" s="24"/>
      <c r="H86" s="24"/>
      <c r="I86" s="24"/>
      <c r="J86" s="24"/>
      <c r="K86" s="24"/>
      <c r="L86" s="24"/>
      <c r="M86" s="24">
        <f>7983-1000</f>
        <v>6983</v>
      </c>
      <c r="N86" s="24"/>
      <c r="O86" s="24"/>
      <c r="R86" s="17"/>
    </row>
    <row r="87" spans="1:18" s="28" customFormat="1" ht="15">
      <c r="A87" s="25"/>
      <c r="B87" s="30" t="s">
        <v>105</v>
      </c>
      <c r="C87" s="25"/>
      <c r="D87" s="33">
        <f t="shared" si="3"/>
        <v>1000</v>
      </c>
      <c r="E87" s="33"/>
      <c r="F87" s="33"/>
      <c r="G87" s="33"/>
      <c r="H87" s="33"/>
      <c r="I87" s="33"/>
      <c r="J87" s="33"/>
      <c r="K87" s="33"/>
      <c r="L87" s="33"/>
      <c r="M87" s="33">
        <v>1000</v>
      </c>
      <c r="N87" s="27"/>
      <c r="O87" s="27"/>
      <c r="R87" s="29"/>
    </row>
    <row r="88" spans="1:18" s="16" customFormat="1" ht="15">
      <c r="A88" s="22">
        <v>31</v>
      </c>
      <c r="B88" s="23" t="s">
        <v>106</v>
      </c>
      <c r="C88" s="22" t="s">
        <v>35</v>
      </c>
      <c r="D88" s="24">
        <f t="shared" si="3"/>
        <v>285</v>
      </c>
      <c r="E88" s="24"/>
      <c r="F88" s="24"/>
      <c r="G88" s="24"/>
      <c r="H88" s="24"/>
      <c r="I88" s="24"/>
      <c r="J88" s="24"/>
      <c r="K88" s="24"/>
      <c r="L88" s="24"/>
      <c r="M88" s="24">
        <v>285</v>
      </c>
      <c r="N88" s="24"/>
      <c r="O88" s="24"/>
      <c r="R88" s="17"/>
    </row>
    <row r="89" spans="1:18" s="16" customFormat="1" ht="15">
      <c r="A89" s="19" t="s">
        <v>107</v>
      </c>
      <c r="B89" s="20" t="s">
        <v>108</v>
      </c>
      <c r="C89" s="19"/>
      <c r="D89" s="21">
        <f t="shared" si="3"/>
        <v>45773</v>
      </c>
      <c r="E89" s="21">
        <f>E90+E103</f>
        <v>0</v>
      </c>
      <c r="F89" s="21">
        <f t="shared" ref="F89:O89" si="5">F90+F103</f>
        <v>0</v>
      </c>
      <c r="G89" s="21">
        <f t="shared" si="5"/>
        <v>0</v>
      </c>
      <c r="H89" s="21">
        <f t="shared" si="5"/>
        <v>0</v>
      </c>
      <c r="I89" s="21">
        <f t="shared" si="5"/>
        <v>0</v>
      </c>
      <c r="J89" s="21">
        <f t="shared" si="5"/>
        <v>0</v>
      </c>
      <c r="K89" s="21">
        <f t="shared" si="5"/>
        <v>18503</v>
      </c>
      <c r="L89" s="21">
        <f t="shared" si="5"/>
        <v>27270</v>
      </c>
      <c r="M89" s="21">
        <f t="shared" si="5"/>
        <v>0</v>
      </c>
      <c r="N89" s="21">
        <f t="shared" si="5"/>
        <v>0</v>
      </c>
      <c r="O89" s="21">
        <f t="shared" si="5"/>
        <v>0</v>
      </c>
      <c r="R89" s="17"/>
    </row>
    <row r="90" spans="1:18" s="34" customFormat="1" ht="14.25">
      <c r="A90" s="19">
        <v>1</v>
      </c>
      <c r="B90" s="20" t="s">
        <v>28</v>
      </c>
      <c r="C90" s="19"/>
      <c r="D90" s="21">
        <f t="shared" si="3"/>
        <v>37773</v>
      </c>
      <c r="E90" s="21">
        <f>SUM(E91:E102)</f>
        <v>0</v>
      </c>
      <c r="F90" s="21">
        <f t="shared" ref="F90:O90" si="6">SUM(F91:F102)</f>
        <v>0</v>
      </c>
      <c r="G90" s="21">
        <f t="shared" si="6"/>
        <v>0</v>
      </c>
      <c r="H90" s="21">
        <f t="shared" si="6"/>
        <v>0</v>
      </c>
      <c r="I90" s="21">
        <f t="shared" si="6"/>
        <v>0</v>
      </c>
      <c r="J90" s="21">
        <f t="shared" si="6"/>
        <v>0</v>
      </c>
      <c r="K90" s="21">
        <f t="shared" si="6"/>
        <v>18503</v>
      </c>
      <c r="L90" s="21">
        <f t="shared" si="6"/>
        <v>19270</v>
      </c>
      <c r="M90" s="21">
        <f t="shared" si="6"/>
        <v>0</v>
      </c>
      <c r="N90" s="21">
        <f t="shared" si="6"/>
        <v>0</v>
      </c>
      <c r="O90" s="21">
        <f t="shared" si="6"/>
        <v>0</v>
      </c>
      <c r="R90" s="35"/>
    </row>
    <row r="91" spans="1:18" s="16" customFormat="1" ht="30">
      <c r="A91" s="22"/>
      <c r="B91" s="36" t="s">
        <v>109</v>
      </c>
      <c r="C91" s="22" t="s">
        <v>29</v>
      </c>
      <c r="D91" s="24">
        <f t="shared" si="3"/>
        <v>6420</v>
      </c>
      <c r="E91" s="24"/>
      <c r="F91" s="24"/>
      <c r="G91" s="24"/>
      <c r="H91" s="24"/>
      <c r="I91" s="24"/>
      <c r="J91" s="24"/>
      <c r="K91" s="24">
        <v>6420</v>
      </c>
      <c r="L91" s="24"/>
      <c r="M91" s="24"/>
      <c r="N91" s="24"/>
      <c r="O91" s="24"/>
      <c r="R91" s="17"/>
    </row>
    <row r="92" spans="1:18" s="16" customFormat="1" ht="30">
      <c r="A92" s="22"/>
      <c r="B92" s="31" t="s">
        <v>110</v>
      </c>
      <c r="C92" s="22" t="s">
        <v>29</v>
      </c>
      <c r="D92" s="24">
        <f t="shared" si="3"/>
        <v>2184</v>
      </c>
      <c r="E92" s="24"/>
      <c r="F92" s="24"/>
      <c r="G92" s="24"/>
      <c r="H92" s="24"/>
      <c r="I92" s="24"/>
      <c r="J92" s="24"/>
      <c r="K92" s="24">
        <v>2184</v>
      </c>
      <c r="L92" s="24"/>
      <c r="M92" s="24"/>
      <c r="N92" s="24"/>
      <c r="O92" s="24"/>
      <c r="R92" s="17"/>
    </row>
    <row r="93" spans="1:18" s="16" customFormat="1" ht="15">
      <c r="A93" s="22"/>
      <c r="B93" s="23" t="s">
        <v>111</v>
      </c>
      <c r="C93" s="22" t="s">
        <v>29</v>
      </c>
      <c r="D93" s="24">
        <f t="shared" si="3"/>
        <v>2954</v>
      </c>
      <c r="E93" s="24"/>
      <c r="F93" s="24"/>
      <c r="G93" s="24"/>
      <c r="H93" s="24"/>
      <c r="I93" s="24"/>
      <c r="J93" s="24"/>
      <c r="K93" s="24">
        <v>514</v>
      </c>
      <c r="L93" s="24">
        <v>2440</v>
      </c>
      <c r="M93" s="24"/>
      <c r="N93" s="24"/>
      <c r="O93" s="24"/>
      <c r="R93" s="17"/>
    </row>
    <row r="94" spans="1:18" s="16" customFormat="1" ht="15">
      <c r="A94" s="22"/>
      <c r="B94" s="23" t="s">
        <v>112</v>
      </c>
      <c r="C94" s="22" t="s">
        <v>29</v>
      </c>
      <c r="D94" s="24">
        <f t="shared" si="3"/>
        <v>3006</v>
      </c>
      <c r="E94" s="24"/>
      <c r="F94" s="24"/>
      <c r="G94" s="24"/>
      <c r="H94" s="24"/>
      <c r="I94" s="24"/>
      <c r="J94" s="24"/>
      <c r="K94" s="24">
        <v>1546</v>
      </c>
      <c r="L94" s="24">
        <v>1460</v>
      </c>
      <c r="M94" s="24"/>
      <c r="N94" s="24"/>
      <c r="O94" s="24"/>
      <c r="R94" s="17"/>
    </row>
    <row r="95" spans="1:18" s="16" customFormat="1" ht="15">
      <c r="A95" s="22"/>
      <c r="B95" s="23" t="s">
        <v>113</v>
      </c>
      <c r="C95" s="22" t="s">
        <v>29</v>
      </c>
      <c r="D95" s="24">
        <f t="shared" si="3"/>
        <v>5358</v>
      </c>
      <c r="E95" s="24"/>
      <c r="F95" s="24"/>
      <c r="G95" s="24"/>
      <c r="H95" s="24"/>
      <c r="I95" s="24"/>
      <c r="J95" s="24"/>
      <c r="K95" s="24">
        <v>3264</v>
      </c>
      <c r="L95" s="24">
        <v>2094</v>
      </c>
      <c r="M95" s="24"/>
      <c r="N95" s="24"/>
      <c r="O95" s="24"/>
      <c r="R95" s="17"/>
    </row>
    <row r="96" spans="1:18" s="16" customFormat="1" ht="15">
      <c r="A96" s="22"/>
      <c r="B96" s="23" t="s">
        <v>114</v>
      </c>
      <c r="C96" s="22" t="s">
        <v>29</v>
      </c>
      <c r="D96" s="24">
        <f t="shared" si="3"/>
        <v>350</v>
      </c>
      <c r="E96" s="24"/>
      <c r="F96" s="24"/>
      <c r="G96" s="24"/>
      <c r="H96" s="24"/>
      <c r="I96" s="24"/>
      <c r="J96" s="24"/>
      <c r="K96" s="24">
        <v>270</v>
      </c>
      <c r="L96" s="24">
        <v>80</v>
      </c>
      <c r="M96" s="24"/>
      <c r="N96" s="24"/>
      <c r="O96" s="24"/>
      <c r="R96" s="17"/>
    </row>
    <row r="97" spans="1:18" s="16" customFormat="1" ht="15">
      <c r="A97" s="22"/>
      <c r="B97" s="23" t="s">
        <v>115</v>
      </c>
      <c r="C97" s="22" t="s">
        <v>29</v>
      </c>
      <c r="D97" s="24">
        <f t="shared" ref="D97:D114" si="7">SUM(E97:O97)</f>
        <v>2198</v>
      </c>
      <c r="E97" s="24"/>
      <c r="F97" s="24"/>
      <c r="G97" s="24"/>
      <c r="H97" s="24"/>
      <c r="I97" s="24"/>
      <c r="J97" s="24"/>
      <c r="K97" s="24">
        <v>250</v>
      </c>
      <c r="L97" s="24">
        <v>1948</v>
      </c>
      <c r="M97" s="24"/>
      <c r="N97" s="24"/>
      <c r="O97" s="24"/>
      <c r="R97" s="17"/>
    </row>
    <row r="98" spans="1:18" s="16" customFormat="1" ht="15">
      <c r="A98" s="22"/>
      <c r="B98" s="23" t="s">
        <v>116</v>
      </c>
      <c r="C98" s="22" t="s">
        <v>29</v>
      </c>
      <c r="D98" s="24">
        <f t="shared" si="7"/>
        <v>5660</v>
      </c>
      <c r="E98" s="24"/>
      <c r="F98" s="24"/>
      <c r="G98" s="24"/>
      <c r="H98" s="24"/>
      <c r="I98" s="24"/>
      <c r="J98" s="24"/>
      <c r="K98" s="24">
        <v>1666</v>
      </c>
      <c r="L98" s="24">
        <v>3994</v>
      </c>
      <c r="M98" s="24"/>
      <c r="N98" s="24"/>
      <c r="O98" s="24"/>
      <c r="R98" s="17"/>
    </row>
    <row r="99" spans="1:18" s="16" customFormat="1" ht="15">
      <c r="A99" s="22"/>
      <c r="B99" s="23" t="s">
        <v>117</v>
      </c>
      <c r="C99" s="22" t="s">
        <v>29</v>
      </c>
      <c r="D99" s="24">
        <f t="shared" si="7"/>
        <v>3631</v>
      </c>
      <c r="E99" s="24"/>
      <c r="F99" s="24"/>
      <c r="G99" s="24"/>
      <c r="H99" s="24"/>
      <c r="I99" s="24"/>
      <c r="J99" s="24"/>
      <c r="K99" s="24">
        <v>600</v>
      </c>
      <c r="L99" s="24">
        <v>3031</v>
      </c>
      <c r="M99" s="24"/>
      <c r="N99" s="24"/>
      <c r="O99" s="24"/>
      <c r="R99" s="17"/>
    </row>
    <row r="100" spans="1:18" s="16" customFormat="1" ht="15">
      <c r="A100" s="22"/>
      <c r="B100" s="23" t="s">
        <v>118</v>
      </c>
      <c r="C100" s="22" t="s">
        <v>29</v>
      </c>
      <c r="D100" s="24">
        <f t="shared" si="7"/>
        <v>2336</v>
      </c>
      <c r="E100" s="24"/>
      <c r="F100" s="24"/>
      <c r="G100" s="24"/>
      <c r="H100" s="24"/>
      <c r="I100" s="24"/>
      <c r="J100" s="24"/>
      <c r="K100" s="24">
        <v>300</v>
      </c>
      <c r="L100" s="24">
        <v>2036</v>
      </c>
      <c r="M100" s="24"/>
      <c r="N100" s="24"/>
      <c r="O100" s="24"/>
      <c r="R100" s="17"/>
    </row>
    <row r="101" spans="1:18" s="16" customFormat="1" ht="15">
      <c r="A101" s="22"/>
      <c r="B101" s="23" t="s">
        <v>119</v>
      </c>
      <c r="C101" s="22" t="s">
        <v>29</v>
      </c>
      <c r="D101" s="24">
        <f t="shared" si="7"/>
        <v>3061</v>
      </c>
      <c r="E101" s="24"/>
      <c r="F101" s="24"/>
      <c r="G101" s="24"/>
      <c r="H101" s="24"/>
      <c r="I101" s="24"/>
      <c r="J101" s="24"/>
      <c r="K101" s="24">
        <v>874</v>
      </c>
      <c r="L101" s="24">
        <v>2187</v>
      </c>
      <c r="M101" s="24"/>
      <c r="N101" s="24"/>
      <c r="O101" s="24"/>
      <c r="R101" s="17"/>
    </row>
    <row r="102" spans="1:18" s="16" customFormat="1" ht="15">
      <c r="A102" s="22"/>
      <c r="B102" s="23" t="s">
        <v>120</v>
      </c>
      <c r="C102" s="22" t="s">
        <v>29</v>
      </c>
      <c r="D102" s="24">
        <f t="shared" si="7"/>
        <v>615</v>
      </c>
      <c r="E102" s="24"/>
      <c r="F102" s="24"/>
      <c r="G102" s="24"/>
      <c r="H102" s="24"/>
      <c r="I102" s="24"/>
      <c r="J102" s="24"/>
      <c r="K102" s="24">
        <v>615</v>
      </c>
      <c r="L102" s="24"/>
      <c r="M102" s="24"/>
      <c r="N102" s="24"/>
      <c r="O102" s="24"/>
      <c r="R102" s="17"/>
    </row>
    <row r="103" spans="1:18" s="16" customFormat="1" ht="15">
      <c r="A103" s="22">
        <v>2</v>
      </c>
      <c r="B103" s="23" t="s">
        <v>121</v>
      </c>
      <c r="C103" s="22"/>
      <c r="D103" s="24">
        <f t="shared" si="7"/>
        <v>8000</v>
      </c>
      <c r="E103" s="24">
        <f>E104+E105+E106</f>
        <v>0</v>
      </c>
      <c r="F103" s="24">
        <f t="shared" ref="F103:O103" si="8">F104+F105+F106</f>
        <v>0</v>
      </c>
      <c r="G103" s="24">
        <f t="shared" si="8"/>
        <v>0</v>
      </c>
      <c r="H103" s="24">
        <f t="shared" si="8"/>
        <v>0</v>
      </c>
      <c r="I103" s="24">
        <f t="shared" si="8"/>
        <v>0</v>
      </c>
      <c r="J103" s="24">
        <f t="shared" si="8"/>
        <v>0</v>
      </c>
      <c r="K103" s="24">
        <f t="shared" si="8"/>
        <v>0</v>
      </c>
      <c r="L103" s="24">
        <f t="shared" si="8"/>
        <v>8000</v>
      </c>
      <c r="M103" s="24">
        <f t="shared" si="8"/>
        <v>0</v>
      </c>
      <c r="N103" s="24">
        <f t="shared" si="8"/>
        <v>0</v>
      </c>
      <c r="O103" s="24">
        <f t="shared" si="8"/>
        <v>0</v>
      </c>
      <c r="R103" s="17"/>
    </row>
    <row r="104" spans="1:18" s="28" customFormat="1" ht="15">
      <c r="A104" s="25"/>
      <c r="B104" s="26" t="s">
        <v>122</v>
      </c>
      <c r="C104" s="25" t="s">
        <v>29</v>
      </c>
      <c r="D104" s="27">
        <f t="shared" si="7"/>
        <v>3000</v>
      </c>
      <c r="E104" s="27"/>
      <c r="F104" s="27"/>
      <c r="G104" s="27"/>
      <c r="H104" s="27"/>
      <c r="I104" s="27"/>
      <c r="J104" s="27"/>
      <c r="K104" s="27"/>
      <c r="L104" s="27">
        <v>3000</v>
      </c>
      <c r="M104" s="27"/>
      <c r="N104" s="27"/>
      <c r="O104" s="27"/>
      <c r="R104" s="29"/>
    </row>
    <row r="105" spans="1:18" s="28" customFormat="1" ht="45">
      <c r="A105" s="25"/>
      <c r="B105" s="30" t="s">
        <v>123</v>
      </c>
      <c r="C105" s="25" t="s">
        <v>29</v>
      </c>
      <c r="D105" s="27">
        <f t="shared" si="7"/>
        <v>5000</v>
      </c>
      <c r="E105" s="27"/>
      <c r="F105" s="27"/>
      <c r="G105" s="27"/>
      <c r="H105" s="27"/>
      <c r="I105" s="27"/>
      <c r="J105" s="27"/>
      <c r="K105" s="27"/>
      <c r="L105" s="27">
        <v>5000</v>
      </c>
      <c r="M105" s="27"/>
      <c r="N105" s="27"/>
      <c r="O105" s="27"/>
      <c r="R105" s="29"/>
    </row>
    <row r="106" spans="1:18" s="28" customFormat="1" ht="30" hidden="1">
      <c r="A106" s="25"/>
      <c r="B106" s="30" t="s">
        <v>124</v>
      </c>
      <c r="C106" s="25" t="s">
        <v>29</v>
      </c>
      <c r="D106" s="27">
        <f t="shared" si="7"/>
        <v>0</v>
      </c>
      <c r="E106" s="27"/>
      <c r="F106" s="27"/>
      <c r="G106" s="27"/>
      <c r="H106" s="27"/>
      <c r="I106" s="27"/>
      <c r="J106" s="27"/>
      <c r="K106" s="27"/>
      <c r="L106" s="27"/>
      <c r="M106" s="27"/>
      <c r="N106" s="27"/>
      <c r="O106" s="27"/>
      <c r="R106" s="29"/>
    </row>
    <row r="107" spans="1:18" s="16" customFormat="1" ht="15">
      <c r="A107" s="19" t="s">
        <v>125</v>
      </c>
      <c r="B107" s="37" t="s">
        <v>126</v>
      </c>
      <c r="C107" s="19"/>
      <c r="D107" s="21">
        <f t="shared" si="7"/>
        <v>624587</v>
      </c>
      <c r="E107" s="21">
        <f t="shared" ref="E107:O107" si="9">SUM(E108:E114)</f>
        <v>0</v>
      </c>
      <c r="F107" s="21">
        <f t="shared" si="9"/>
        <v>0</v>
      </c>
      <c r="G107" s="21">
        <f t="shared" si="9"/>
        <v>544637</v>
      </c>
      <c r="H107" s="21">
        <f t="shared" si="9"/>
        <v>0</v>
      </c>
      <c r="I107" s="21">
        <f t="shared" si="9"/>
        <v>0</v>
      </c>
      <c r="J107" s="21">
        <f t="shared" si="9"/>
        <v>0</v>
      </c>
      <c r="K107" s="21">
        <f t="shared" si="9"/>
        <v>0</v>
      </c>
      <c r="L107" s="21">
        <f t="shared" si="9"/>
        <v>2500</v>
      </c>
      <c r="M107" s="21">
        <f t="shared" si="9"/>
        <v>450</v>
      </c>
      <c r="N107" s="21">
        <f t="shared" si="9"/>
        <v>20000</v>
      </c>
      <c r="O107" s="21">
        <f t="shared" si="9"/>
        <v>57000</v>
      </c>
      <c r="R107" s="17"/>
    </row>
    <row r="108" spans="1:18" s="16" customFormat="1" ht="15">
      <c r="A108" s="22">
        <v>1</v>
      </c>
      <c r="B108" s="23" t="s">
        <v>127</v>
      </c>
      <c r="C108" s="22" t="s">
        <v>30</v>
      </c>
      <c r="D108" s="24">
        <f t="shared" si="7"/>
        <v>2500</v>
      </c>
      <c r="E108" s="24"/>
      <c r="F108" s="24"/>
      <c r="G108" s="24"/>
      <c r="H108" s="24"/>
      <c r="I108" s="24"/>
      <c r="J108" s="24"/>
      <c r="K108" s="24"/>
      <c r="L108" s="24">
        <v>2500</v>
      </c>
      <c r="M108" s="24"/>
      <c r="N108" s="24"/>
      <c r="O108" s="24"/>
      <c r="R108" s="17"/>
    </row>
    <row r="109" spans="1:18" s="16" customFormat="1" ht="15">
      <c r="A109" s="22">
        <v>2</v>
      </c>
      <c r="B109" s="23" t="s">
        <v>128</v>
      </c>
      <c r="C109" s="22" t="s">
        <v>35</v>
      </c>
      <c r="D109" s="24">
        <f t="shared" si="7"/>
        <v>450</v>
      </c>
      <c r="E109" s="24"/>
      <c r="F109" s="24"/>
      <c r="G109" s="24"/>
      <c r="H109" s="24"/>
      <c r="I109" s="24"/>
      <c r="J109" s="24"/>
      <c r="K109" s="24"/>
      <c r="L109" s="24"/>
      <c r="M109" s="24">
        <v>450</v>
      </c>
      <c r="N109" s="24"/>
      <c r="O109" s="24"/>
      <c r="R109" s="17"/>
    </row>
    <row r="110" spans="1:18" s="16" customFormat="1" ht="30">
      <c r="A110" s="22">
        <v>3</v>
      </c>
      <c r="B110" s="31" t="s">
        <v>129</v>
      </c>
      <c r="C110" s="22" t="s">
        <v>29</v>
      </c>
      <c r="D110" s="24">
        <f t="shared" si="7"/>
        <v>20000</v>
      </c>
      <c r="E110" s="24"/>
      <c r="F110" s="24"/>
      <c r="G110" s="24"/>
      <c r="H110" s="24"/>
      <c r="I110" s="24"/>
      <c r="J110" s="24"/>
      <c r="K110" s="24"/>
      <c r="L110" s="24"/>
      <c r="M110" s="24"/>
      <c r="N110" s="24">
        <v>20000</v>
      </c>
      <c r="O110" s="24"/>
      <c r="R110" s="17"/>
    </row>
    <row r="111" spans="1:18" s="16" customFormat="1" ht="49.5" customHeight="1">
      <c r="A111" s="22">
        <v>4</v>
      </c>
      <c r="B111" s="31" t="s">
        <v>130</v>
      </c>
      <c r="C111" s="22" t="s">
        <v>30</v>
      </c>
      <c r="D111" s="24">
        <f t="shared" si="7"/>
        <v>544637</v>
      </c>
      <c r="E111" s="24"/>
      <c r="F111" s="24"/>
      <c r="G111" s="24">
        <f>544637</f>
        <v>544637</v>
      </c>
      <c r="H111" s="24"/>
      <c r="I111" s="24"/>
      <c r="J111" s="24"/>
      <c r="K111" s="24"/>
      <c r="L111" s="24"/>
      <c r="M111" s="24"/>
      <c r="N111" s="24"/>
      <c r="O111" s="24"/>
      <c r="R111" s="17"/>
    </row>
    <row r="112" spans="1:18" s="16" customFormat="1" ht="15">
      <c r="A112" s="22">
        <v>5</v>
      </c>
      <c r="B112" s="23" t="s">
        <v>131</v>
      </c>
      <c r="C112" s="22" t="s">
        <v>30</v>
      </c>
      <c r="D112" s="24">
        <f t="shared" si="7"/>
        <v>25000</v>
      </c>
      <c r="E112" s="24"/>
      <c r="F112" s="24"/>
      <c r="G112" s="24"/>
      <c r="H112" s="24"/>
      <c r="I112" s="24"/>
      <c r="J112" s="24"/>
      <c r="K112" s="24"/>
      <c r="L112" s="24"/>
      <c r="M112" s="24"/>
      <c r="N112" s="24"/>
      <c r="O112" s="24">
        <v>25000</v>
      </c>
      <c r="R112" s="17"/>
    </row>
    <row r="113" spans="1:18" s="16" customFormat="1" ht="15">
      <c r="A113" s="22">
        <v>6</v>
      </c>
      <c r="B113" s="23" t="s">
        <v>132</v>
      </c>
      <c r="C113" s="22" t="s">
        <v>30</v>
      </c>
      <c r="D113" s="24">
        <f t="shared" si="7"/>
        <v>22000</v>
      </c>
      <c r="E113" s="24"/>
      <c r="F113" s="24"/>
      <c r="G113" s="24"/>
      <c r="H113" s="24"/>
      <c r="I113" s="24"/>
      <c r="J113" s="24"/>
      <c r="K113" s="24"/>
      <c r="L113" s="24"/>
      <c r="M113" s="24"/>
      <c r="N113" s="24"/>
      <c r="O113" s="24">
        <v>22000</v>
      </c>
      <c r="R113" s="17"/>
    </row>
    <row r="114" spans="1:18" s="16" customFormat="1" ht="15">
      <c r="A114" s="22">
        <v>7</v>
      </c>
      <c r="B114" s="23" t="s">
        <v>133</v>
      </c>
      <c r="C114" s="22" t="s">
        <v>30</v>
      </c>
      <c r="D114" s="24">
        <f t="shared" si="7"/>
        <v>10000</v>
      </c>
      <c r="E114" s="24"/>
      <c r="F114" s="24"/>
      <c r="G114" s="24"/>
      <c r="H114" s="24"/>
      <c r="I114" s="24"/>
      <c r="J114" s="24"/>
      <c r="K114" s="24"/>
      <c r="L114" s="24"/>
      <c r="M114" s="24"/>
      <c r="N114" s="24"/>
      <c r="O114" s="24">
        <v>10000</v>
      </c>
      <c r="R114" s="17"/>
    </row>
    <row r="115" spans="1:18" s="16" customFormat="1" ht="15">
      <c r="A115" s="38"/>
      <c r="B115" s="39"/>
      <c r="C115" s="38"/>
      <c r="D115" s="40"/>
      <c r="E115" s="40"/>
      <c r="F115" s="40"/>
      <c r="G115" s="40"/>
      <c r="H115" s="40"/>
      <c r="I115" s="40"/>
      <c r="J115" s="40"/>
      <c r="K115" s="40"/>
      <c r="L115" s="40"/>
      <c r="M115" s="40"/>
      <c r="N115" s="40"/>
      <c r="O115" s="40"/>
      <c r="R115" s="17"/>
    </row>
    <row r="117" spans="1:18" s="48" customFormat="1" hidden="1">
      <c r="A117" s="43"/>
      <c r="B117" s="44" t="s">
        <v>134</v>
      </c>
      <c r="C117" s="45"/>
      <c r="D117" s="46">
        <f>SUM(D118:D120)</f>
        <v>3196444</v>
      </c>
      <c r="E117" s="46">
        <f t="shared" ref="E117:O117" si="10">SUM(E118:E120)</f>
        <v>947560</v>
      </c>
      <c r="F117" s="46">
        <f t="shared" si="10"/>
        <v>41138</v>
      </c>
      <c r="G117" s="46">
        <f t="shared" si="10"/>
        <v>1240296</v>
      </c>
      <c r="H117" s="46">
        <f t="shared" si="10"/>
        <v>74357</v>
      </c>
      <c r="I117" s="46">
        <f t="shared" si="10"/>
        <v>13598</v>
      </c>
      <c r="J117" s="46">
        <f t="shared" si="10"/>
        <v>46508</v>
      </c>
      <c r="K117" s="46">
        <f t="shared" si="10"/>
        <v>62727</v>
      </c>
      <c r="L117" s="46">
        <f t="shared" si="10"/>
        <v>201429</v>
      </c>
      <c r="M117" s="46">
        <f t="shared" si="10"/>
        <v>417268</v>
      </c>
      <c r="N117" s="46">
        <f t="shared" si="10"/>
        <v>94563</v>
      </c>
      <c r="O117" s="46">
        <f t="shared" si="10"/>
        <v>57000</v>
      </c>
      <c r="P117" s="47"/>
      <c r="Q117" s="47"/>
      <c r="R117" s="47"/>
    </row>
    <row r="118" spans="1:18" hidden="1">
      <c r="A118" s="49"/>
      <c r="B118" s="49"/>
      <c r="C118" s="50" t="s">
        <v>30</v>
      </c>
      <c r="D118" s="51">
        <f>SUMIF($C$12:$C$115,C118,$D$12:$D$115)</f>
        <v>607562</v>
      </c>
      <c r="E118" s="51">
        <f>SUMIF($C$12:$C$115,C118,$E$12:$E$115)</f>
        <v>0</v>
      </c>
      <c r="F118" s="51">
        <f>SUMIF($C$12:$C$115,C118,$F$12:$F$115)</f>
        <v>0</v>
      </c>
      <c r="G118" s="51">
        <f>SUMIF($C$12:$C$115,C118,$G$12:$G$115)</f>
        <v>544637</v>
      </c>
      <c r="H118" s="51">
        <f>SUMIF($C$12:$C$115,C118,$H$12:$H$115)</f>
        <v>0</v>
      </c>
      <c r="I118" s="51">
        <f>SUMIF($C$12:$C$115,C118,$I$12:$I$115)</f>
        <v>0</v>
      </c>
      <c r="J118" s="51">
        <f>SUMIF($C$12:$C$115,C118,$J$12:$J$115)</f>
        <v>0</v>
      </c>
      <c r="K118" s="51">
        <f>SUMIF($C$12:$C$115,C118,$K$12:$K$115)</f>
        <v>0</v>
      </c>
      <c r="L118" s="51">
        <f>SUMIF($C$12:$C$115,C118,$L$12:$L$115)</f>
        <v>4610</v>
      </c>
      <c r="M118" s="51">
        <f>SUMIF($C$12:$C$115,C118,$M$12:$M$115)</f>
        <v>1315</v>
      </c>
      <c r="N118" s="51">
        <f>SUMIF($C$12:$C$115,C118,$N$12:$N$115)</f>
        <v>0</v>
      </c>
      <c r="O118" s="51">
        <f>SUMIF($C$12:$C$115,C118,$O$12:$O$115)</f>
        <v>57000</v>
      </c>
      <c r="P118" s="4"/>
      <c r="Q118" s="4"/>
    </row>
    <row r="119" spans="1:18" hidden="1">
      <c r="A119" s="49"/>
      <c r="B119" s="49"/>
      <c r="C119" s="50" t="s">
        <v>29</v>
      </c>
      <c r="D119" s="51">
        <f>SUMIF($C$12:$C$115,C119,$D$12:$D$115)</f>
        <v>119034</v>
      </c>
      <c r="E119" s="51">
        <f>SUMIF($C$12:$C$115,C119,$E$12:$E$115)</f>
        <v>0</v>
      </c>
      <c r="F119" s="51">
        <f>SUMIF($C$12:$C$115,C119,$F$12:$F$115)</f>
        <v>0</v>
      </c>
      <c r="G119" s="51">
        <f>SUMIF($C$12:$C$115,C119,$G$12:$G$115)</f>
        <v>0</v>
      </c>
      <c r="H119" s="51">
        <f>SUMIF($C$12:$C$115,C119,$H$12:$H$115)</f>
        <v>0</v>
      </c>
      <c r="I119" s="51">
        <f>SUMIF($C$12:$C$115,C119,$I$12:$I$115)</f>
        <v>0</v>
      </c>
      <c r="J119" s="51">
        <f>SUMIF($C$12:$C$115,C119,$J$12:$J$115)</f>
        <v>0</v>
      </c>
      <c r="K119" s="51">
        <f>SUMIF($C$12:$C$115,C119,$K$12:$K$115)</f>
        <v>58152</v>
      </c>
      <c r="L119" s="51">
        <f>SUMIF($C$12:$C$115,C119,$L$12:$L$115)</f>
        <v>40882</v>
      </c>
      <c r="M119" s="51">
        <f>SUMIF($C$12:$C$115,C119,$M$12:$M$115)</f>
        <v>0</v>
      </c>
      <c r="N119" s="51">
        <f>SUMIF($C$12:$C$115,C119,$N$12:$N$115)</f>
        <v>20000</v>
      </c>
      <c r="O119" s="51">
        <f>SUMIF($C$12:$C$115,C119,$O$12:$O$115)</f>
        <v>0</v>
      </c>
      <c r="P119" s="4"/>
      <c r="Q119" s="4"/>
    </row>
    <row r="120" spans="1:18" hidden="1">
      <c r="A120" s="49"/>
      <c r="B120" s="49"/>
      <c r="C120" s="50" t="s">
        <v>35</v>
      </c>
      <c r="D120" s="51">
        <f>SUMIF($C$12:$C$115,C120,$D$12:$D$115)</f>
        <v>2469848</v>
      </c>
      <c r="E120" s="51">
        <f>SUMIF($C$12:$C$115,C120,$E$12:$E$115)</f>
        <v>947560</v>
      </c>
      <c r="F120" s="51">
        <f>SUMIF($C$12:$C$115,C120,$F$12:$F$115)</f>
        <v>41138</v>
      </c>
      <c r="G120" s="51">
        <f>SUMIF($C$12:$C$115,C120,$G$12:$G$115)</f>
        <v>695659</v>
      </c>
      <c r="H120" s="51">
        <f>SUMIF($C$12:$C$115,C120,$H$12:$H$115)</f>
        <v>74357</v>
      </c>
      <c r="I120" s="51">
        <f>SUMIF($C$12:$C$115,C120,$I$12:$I$115)</f>
        <v>13598</v>
      </c>
      <c r="J120" s="51">
        <f>SUMIF($C$12:$C$115,C120,$J$12:$J$115)</f>
        <v>46508</v>
      </c>
      <c r="K120" s="51">
        <f>SUMIF($C$12:$C$115,C120,$K$12:$K$115)</f>
        <v>4575</v>
      </c>
      <c r="L120" s="51">
        <f>SUMIF($C$12:$C$115,C120,$L$12:$L$115)</f>
        <v>155937</v>
      </c>
      <c r="M120" s="51">
        <f>SUMIF($C$12:$C$115,C120,$M$12:$M$115)</f>
        <v>415953</v>
      </c>
      <c r="N120" s="51">
        <f>SUMIF($C$12:$C$115,C120,$N$12:$N$115)</f>
        <v>74563</v>
      </c>
      <c r="O120" s="51">
        <f>SUMIF($C$12:$C$115,C120,$O$12:$O$115)</f>
        <v>0</v>
      </c>
      <c r="P120" s="4"/>
      <c r="Q120" s="4"/>
    </row>
    <row r="121" spans="1:18" hidden="1">
      <c r="A121" s="52"/>
      <c r="B121" s="52"/>
      <c r="C121" s="53"/>
      <c r="D121" s="54"/>
      <c r="E121" s="54"/>
      <c r="F121" s="54"/>
      <c r="G121" s="54"/>
      <c r="H121" s="54"/>
      <c r="I121" s="54"/>
      <c r="J121" s="54"/>
      <c r="K121" s="54"/>
      <c r="L121" s="54"/>
      <c r="M121" s="54"/>
      <c r="N121" s="54"/>
      <c r="O121" s="54"/>
      <c r="P121" s="4"/>
      <c r="Q121" s="4"/>
    </row>
    <row r="122" spans="1:18" s="48" customFormat="1" hidden="1">
      <c r="A122" s="55"/>
      <c r="B122" s="44" t="s">
        <v>135</v>
      </c>
      <c r="C122" s="45"/>
      <c r="D122" s="46">
        <f t="shared" ref="D122:D128" si="11">SUM(E122:O122)</f>
        <v>3287697</v>
      </c>
      <c r="E122" s="46">
        <f>SUM(E123:E125)</f>
        <v>949560</v>
      </c>
      <c r="F122" s="46">
        <f t="shared" ref="F122:O122" si="12">SUM(F123:F125)</f>
        <v>36138</v>
      </c>
      <c r="G122" s="46">
        <f t="shared" si="12"/>
        <v>1229013</v>
      </c>
      <c r="H122" s="46">
        <f t="shared" si="12"/>
        <v>74357</v>
      </c>
      <c r="I122" s="46">
        <f t="shared" si="12"/>
        <v>13598</v>
      </c>
      <c r="J122" s="46">
        <f t="shared" si="12"/>
        <v>46508</v>
      </c>
      <c r="K122" s="46">
        <f t="shared" si="12"/>
        <v>66219</v>
      </c>
      <c r="L122" s="46">
        <f t="shared" si="12"/>
        <v>203088</v>
      </c>
      <c r="M122" s="46">
        <f t="shared" si="12"/>
        <v>519318</v>
      </c>
      <c r="N122" s="46">
        <f t="shared" si="12"/>
        <v>92898</v>
      </c>
      <c r="O122" s="46">
        <f t="shared" si="12"/>
        <v>57000</v>
      </c>
      <c r="P122" s="47"/>
      <c r="Q122" s="47"/>
      <c r="R122" s="47"/>
    </row>
    <row r="123" spans="1:18" hidden="1">
      <c r="A123" s="49"/>
      <c r="B123" s="49"/>
      <c r="C123" s="50" t="s">
        <v>30</v>
      </c>
      <c r="D123" s="51">
        <f t="shared" si="11"/>
        <v>712892</v>
      </c>
      <c r="E123" s="51"/>
      <c r="F123" s="51"/>
      <c r="G123" s="51">
        <f>548137</f>
        <v>548137</v>
      </c>
      <c r="H123" s="51"/>
      <c r="I123" s="51"/>
      <c r="J123" s="51"/>
      <c r="K123" s="51"/>
      <c r="L123" s="51">
        <f>4610</f>
        <v>4610</v>
      </c>
      <c r="M123" s="51">
        <f>103145</f>
        <v>103145</v>
      </c>
      <c r="N123" s="51"/>
      <c r="O123" s="51">
        <f>35000+22000</f>
        <v>57000</v>
      </c>
      <c r="P123" s="4"/>
      <c r="Q123" s="4"/>
    </row>
    <row r="124" spans="1:18" hidden="1">
      <c r="A124" s="49"/>
      <c r="B124" s="49"/>
      <c r="C124" s="50" t="s">
        <v>29</v>
      </c>
      <c r="D124" s="51">
        <f t="shared" si="11"/>
        <v>124957</v>
      </c>
      <c r="E124" s="51"/>
      <c r="F124" s="51"/>
      <c r="G124" s="51"/>
      <c r="H124" s="51"/>
      <c r="I124" s="51"/>
      <c r="J124" s="51"/>
      <c r="K124" s="51">
        <f>60144</f>
        <v>60144</v>
      </c>
      <c r="L124" s="51">
        <f>44813</f>
        <v>44813</v>
      </c>
      <c r="M124" s="51"/>
      <c r="N124" s="51">
        <f>20000</f>
        <v>20000</v>
      </c>
      <c r="O124" s="51"/>
      <c r="P124" s="4"/>
      <c r="Q124" s="4"/>
    </row>
    <row r="125" spans="1:18" s="48" customFormat="1" hidden="1">
      <c r="A125" s="56"/>
      <c r="B125" s="56"/>
      <c r="C125" s="57" t="s">
        <v>35</v>
      </c>
      <c r="D125" s="58">
        <f t="shared" si="11"/>
        <v>2449848</v>
      </c>
      <c r="E125" s="58">
        <f>SUM(E126:E128)</f>
        <v>949560</v>
      </c>
      <c r="F125" s="58">
        <f t="shared" ref="F125:O125" si="13">SUM(F126:F128)</f>
        <v>36138</v>
      </c>
      <c r="G125" s="58">
        <f t="shared" si="13"/>
        <v>680876</v>
      </c>
      <c r="H125" s="58">
        <f t="shared" si="13"/>
        <v>74357</v>
      </c>
      <c r="I125" s="58">
        <f t="shared" si="13"/>
        <v>13598</v>
      </c>
      <c r="J125" s="58">
        <f t="shared" si="13"/>
        <v>46508</v>
      </c>
      <c r="K125" s="58">
        <f t="shared" si="13"/>
        <v>6075</v>
      </c>
      <c r="L125" s="58">
        <f t="shared" si="13"/>
        <v>153665</v>
      </c>
      <c r="M125" s="58">
        <f t="shared" si="13"/>
        <v>416173</v>
      </c>
      <c r="N125" s="58">
        <f t="shared" si="13"/>
        <v>72898</v>
      </c>
      <c r="O125" s="58">
        <f t="shared" si="13"/>
        <v>0</v>
      </c>
      <c r="P125" s="47"/>
      <c r="Q125" s="47"/>
      <c r="R125" s="47"/>
    </row>
    <row r="126" spans="1:18" s="62" customFormat="1" hidden="1">
      <c r="A126" s="59"/>
      <c r="B126" s="59"/>
      <c r="C126" s="60" t="s">
        <v>136</v>
      </c>
      <c r="D126" s="61">
        <f t="shared" si="11"/>
        <v>2403294</v>
      </c>
      <c r="E126" s="61">
        <v>949560</v>
      </c>
      <c r="F126" s="61">
        <v>36138</v>
      </c>
      <c r="G126" s="61">
        <v>680876</v>
      </c>
      <c r="H126" s="61">
        <v>74357</v>
      </c>
      <c r="I126" s="61">
        <v>13598</v>
      </c>
      <c r="J126" s="61">
        <v>46508</v>
      </c>
      <c r="K126" s="61">
        <f>6775-700</f>
        <v>6075</v>
      </c>
      <c r="L126" s="61">
        <f>152815+850</f>
        <v>153665</v>
      </c>
      <c r="M126" s="61">
        <v>369619</v>
      </c>
      <c r="N126" s="61">
        <f>73048-150</f>
        <v>72898</v>
      </c>
      <c r="O126" s="61"/>
      <c r="R126" s="63"/>
    </row>
    <row r="127" spans="1:18" s="63" customFormat="1" hidden="1">
      <c r="A127" s="64"/>
      <c r="B127" s="64"/>
      <c r="C127" s="65" t="s">
        <v>137</v>
      </c>
      <c r="D127" s="61">
        <f t="shared" si="11"/>
        <v>46554</v>
      </c>
      <c r="E127" s="61"/>
      <c r="F127" s="61"/>
      <c r="G127" s="61"/>
      <c r="H127" s="61"/>
      <c r="I127" s="61"/>
      <c r="J127" s="61"/>
      <c r="K127" s="61"/>
      <c r="L127" s="61"/>
      <c r="M127" s="61">
        <v>46554</v>
      </c>
      <c r="N127" s="61"/>
      <c r="O127" s="61"/>
    </row>
    <row r="128" spans="1:18" s="62" customFormat="1" hidden="1">
      <c r="A128" s="59"/>
      <c r="B128" s="59"/>
      <c r="C128" s="60" t="s">
        <v>138</v>
      </c>
      <c r="D128" s="61">
        <f t="shared" si="11"/>
        <v>0</v>
      </c>
      <c r="E128" s="61"/>
      <c r="F128" s="61"/>
      <c r="G128" s="61"/>
      <c r="H128" s="61"/>
      <c r="I128" s="61"/>
      <c r="J128" s="61"/>
      <c r="K128" s="61"/>
      <c r="L128" s="61"/>
      <c r="M128" s="61"/>
      <c r="N128" s="61"/>
      <c r="O128" s="61"/>
      <c r="R128" s="63"/>
    </row>
    <row r="129" spans="1:18" hidden="1">
      <c r="A129" s="49"/>
      <c r="B129" s="52"/>
      <c r="C129" s="53"/>
      <c r="D129" s="54"/>
      <c r="E129" s="54"/>
      <c r="F129" s="54"/>
      <c r="G129" s="54"/>
      <c r="H129" s="54"/>
      <c r="I129" s="54"/>
      <c r="J129" s="54"/>
      <c r="K129" s="54"/>
      <c r="L129" s="54"/>
      <c r="M129" s="54"/>
      <c r="N129" s="54"/>
      <c r="O129" s="54"/>
    </row>
    <row r="130" spans="1:18" hidden="1">
      <c r="A130" s="49"/>
      <c r="B130" s="66" t="s">
        <v>139</v>
      </c>
      <c r="C130" s="67"/>
      <c r="D130" s="68">
        <f>SUM(D131:D133)</f>
        <v>-91253</v>
      </c>
      <c r="E130" s="69"/>
      <c r="F130" s="69"/>
      <c r="G130" s="69"/>
      <c r="H130" s="69"/>
      <c r="I130" s="69"/>
      <c r="J130" s="69"/>
      <c r="K130" s="69"/>
      <c r="L130" s="69"/>
      <c r="M130" s="69"/>
      <c r="N130" s="69"/>
      <c r="O130" s="69"/>
    </row>
    <row r="131" spans="1:18" hidden="1">
      <c r="A131" s="49"/>
      <c r="B131" s="49"/>
      <c r="C131" s="50" t="s">
        <v>30</v>
      </c>
      <c r="D131" s="51">
        <f>D118-D123</f>
        <v>-105330</v>
      </c>
      <c r="E131" s="51">
        <f t="shared" ref="E131:O131" si="14">E118-E123</f>
        <v>0</v>
      </c>
      <c r="F131" s="51">
        <f t="shared" si="14"/>
        <v>0</v>
      </c>
      <c r="G131" s="51">
        <f t="shared" si="14"/>
        <v>-3500</v>
      </c>
      <c r="H131" s="51">
        <f t="shared" si="14"/>
        <v>0</v>
      </c>
      <c r="I131" s="51">
        <f t="shared" si="14"/>
        <v>0</v>
      </c>
      <c r="J131" s="51">
        <f t="shared" si="14"/>
        <v>0</v>
      </c>
      <c r="K131" s="51">
        <f t="shared" si="14"/>
        <v>0</v>
      </c>
      <c r="L131" s="51">
        <f t="shared" si="14"/>
        <v>0</v>
      </c>
      <c r="M131" s="51">
        <f t="shared" si="14"/>
        <v>-101830</v>
      </c>
      <c r="N131" s="51">
        <f t="shared" si="14"/>
        <v>0</v>
      </c>
      <c r="O131" s="51">
        <f t="shared" si="14"/>
        <v>0</v>
      </c>
      <c r="R131" s="3"/>
    </row>
    <row r="132" spans="1:18" hidden="1">
      <c r="A132" s="49"/>
      <c r="B132" s="49"/>
      <c r="C132" s="50" t="s">
        <v>29</v>
      </c>
      <c r="D132" s="51">
        <f t="shared" ref="D132:O133" si="15">D119-D124</f>
        <v>-5923</v>
      </c>
      <c r="E132" s="51">
        <f t="shared" si="15"/>
        <v>0</v>
      </c>
      <c r="F132" s="51">
        <f t="shared" si="15"/>
        <v>0</v>
      </c>
      <c r="G132" s="51">
        <f t="shared" si="15"/>
        <v>0</v>
      </c>
      <c r="H132" s="51">
        <f t="shared" si="15"/>
        <v>0</v>
      </c>
      <c r="I132" s="51">
        <f t="shared" si="15"/>
        <v>0</v>
      </c>
      <c r="J132" s="51">
        <f t="shared" si="15"/>
        <v>0</v>
      </c>
      <c r="K132" s="51">
        <f t="shared" si="15"/>
        <v>-1992</v>
      </c>
      <c r="L132" s="51">
        <f t="shared" si="15"/>
        <v>-3931</v>
      </c>
      <c r="M132" s="51">
        <f t="shared" si="15"/>
        <v>0</v>
      </c>
      <c r="N132" s="51">
        <f t="shared" si="15"/>
        <v>0</v>
      </c>
      <c r="O132" s="51">
        <f t="shared" si="15"/>
        <v>0</v>
      </c>
      <c r="R132" s="3"/>
    </row>
    <row r="133" spans="1:18" hidden="1">
      <c r="A133" s="52"/>
      <c r="B133" s="52"/>
      <c r="C133" s="53" t="s">
        <v>35</v>
      </c>
      <c r="D133" s="54">
        <f t="shared" si="15"/>
        <v>20000</v>
      </c>
      <c r="E133" s="54">
        <f t="shared" si="15"/>
        <v>-2000</v>
      </c>
      <c r="F133" s="54">
        <f t="shared" si="15"/>
        <v>5000</v>
      </c>
      <c r="G133" s="54">
        <f t="shared" si="15"/>
        <v>14783</v>
      </c>
      <c r="H133" s="54">
        <f t="shared" si="15"/>
        <v>0</v>
      </c>
      <c r="I133" s="54">
        <f t="shared" si="15"/>
        <v>0</v>
      </c>
      <c r="J133" s="54">
        <f t="shared" si="15"/>
        <v>0</v>
      </c>
      <c r="K133" s="54">
        <f t="shared" si="15"/>
        <v>-1500</v>
      </c>
      <c r="L133" s="54">
        <f t="shared" si="15"/>
        <v>2272</v>
      </c>
      <c r="M133" s="54">
        <f t="shared" si="15"/>
        <v>-220</v>
      </c>
      <c r="N133" s="54">
        <f t="shared" si="15"/>
        <v>1665</v>
      </c>
      <c r="O133" s="54">
        <f t="shared" si="15"/>
        <v>0</v>
      </c>
      <c r="R133" s="3"/>
    </row>
    <row r="134" spans="1:18" hidden="1">
      <c r="R134" s="3"/>
    </row>
    <row r="135" spans="1:18" hidden="1">
      <c r="D135" s="42">
        <f>D11-D117</f>
        <v>273447</v>
      </c>
      <c r="E135" s="42">
        <f>E11-E117</f>
        <v>0</v>
      </c>
      <c r="F135" s="42">
        <f>F11-F117</f>
        <v>0</v>
      </c>
      <c r="G135" s="42">
        <f>G11-G117</f>
        <v>3500</v>
      </c>
      <c r="H135" s="42">
        <f>H11-H117</f>
        <v>0</v>
      </c>
      <c r="I135" s="42">
        <f>I11-I117</f>
        <v>0</v>
      </c>
      <c r="J135" s="42">
        <f>J11-J117</f>
        <v>0</v>
      </c>
      <c r="K135" s="42">
        <f>K11-K117</f>
        <v>1992</v>
      </c>
      <c r="L135" s="42">
        <f>L11-L117</f>
        <v>931</v>
      </c>
      <c r="M135" s="42">
        <f>M11-M117</f>
        <v>101830</v>
      </c>
      <c r="N135" s="42">
        <f>N11-N117</f>
        <v>0</v>
      </c>
      <c r="O135" s="42">
        <f>O11-O117</f>
        <v>0</v>
      </c>
      <c r="R135" s="3"/>
    </row>
    <row r="136" spans="1:18" hidden="1">
      <c r="R136" s="3"/>
    </row>
  </sheetData>
  <mergeCells count="23">
    <mergeCell ref="A4:O4"/>
    <mergeCell ref="A1:B1"/>
    <mergeCell ref="J1:L1"/>
    <mergeCell ref="M1:O1"/>
    <mergeCell ref="A2:O2"/>
    <mergeCell ref="A3:O3"/>
    <mergeCell ref="M5:O5"/>
    <mergeCell ref="A6:A9"/>
    <mergeCell ref="B6:B9"/>
    <mergeCell ref="C6:C9"/>
    <mergeCell ref="D6:D9"/>
    <mergeCell ref="E6:O6"/>
    <mergeCell ref="E7:E9"/>
    <mergeCell ref="F7:F9"/>
    <mergeCell ref="G7:G9"/>
    <mergeCell ref="H7:H9"/>
    <mergeCell ref="O7:O9"/>
    <mergeCell ref="I7:I9"/>
    <mergeCell ref="J7:J9"/>
    <mergeCell ref="K7:K9"/>
    <mergeCell ref="L7:L9"/>
    <mergeCell ref="M7:M9"/>
    <mergeCell ref="N7:N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TK Admin</cp:lastModifiedBy>
  <dcterms:created xsi:type="dcterms:W3CDTF">2021-01-14T09:20:45Z</dcterms:created>
  <dcterms:modified xsi:type="dcterms:W3CDTF">2023-07-17T09:06:11Z</dcterms:modified>
</cp:coreProperties>
</file>