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F6C6EC6-CF37-4E5A-B432-99915B2B6C4E}" xr6:coauthVersionLast="47" xr6:coauthVersionMax="47" xr10:uidLastSave="{00000000-0000-0000-0000-000000000000}"/>
  <bookViews>
    <workbookView xWindow="-120" yWindow="-120" windowWidth="24240" windowHeight="13020" xr2:uid="{9DC42977-FC2D-471D-9E7C-F9DF2CDE397C}"/>
  </bookViews>
  <sheets>
    <sheet name="5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2" i="1" l="1"/>
  <c r="U88" i="1"/>
  <c r="U84" i="1"/>
  <c r="U83" i="1"/>
  <c r="U82" i="1"/>
  <c r="U79" i="1"/>
  <c r="X77" i="1"/>
  <c r="U77" i="1"/>
  <c r="U69" i="1" s="1"/>
  <c r="X74" i="1"/>
  <c r="U74" i="1"/>
  <c r="U73" i="1"/>
  <c r="X69" i="1"/>
  <c r="W69" i="1"/>
  <c r="R43" i="1"/>
  <c r="Q43" i="1"/>
  <c r="R42" i="1"/>
  <c r="Q42" i="1"/>
  <c r="X39" i="1"/>
  <c r="W39" i="1"/>
  <c r="V39" i="1"/>
  <c r="U39" i="1"/>
  <c r="T39" i="1"/>
  <c r="S39" i="1"/>
  <c r="P39" i="1"/>
  <c r="O39" i="1"/>
  <c r="N39" i="1"/>
  <c r="M39" i="1"/>
  <c r="L39" i="1"/>
  <c r="K39" i="1"/>
  <c r="J39" i="1"/>
  <c r="I39" i="1"/>
  <c r="H39" i="1"/>
  <c r="G39" i="1"/>
  <c r="AA38" i="1"/>
  <c r="Z38" i="1"/>
  <c r="R38" i="1"/>
  <c r="Q38" i="1"/>
  <c r="AA37" i="1"/>
  <c r="Z37" i="1"/>
  <c r="R37" i="1"/>
  <c r="R36" i="1" s="1"/>
  <c r="Q37" i="1"/>
  <c r="Q36" i="1" s="1"/>
  <c r="Q35" i="1" s="1"/>
  <c r="X36" i="1"/>
  <c r="X35" i="1" s="1"/>
  <c r="W36" i="1"/>
  <c r="W35" i="1" s="1"/>
  <c r="V36" i="1"/>
  <c r="V35" i="1" s="1"/>
  <c r="U36" i="1"/>
  <c r="U35" i="1" s="1"/>
  <c r="T36" i="1"/>
  <c r="T35" i="1" s="1"/>
  <c r="S36" i="1"/>
  <c r="P36" i="1"/>
  <c r="P35" i="1" s="1"/>
  <c r="O36" i="1"/>
  <c r="O35" i="1" s="1"/>
  <c r="N36" i="1"/>
  <c r="M36" i="1"/>
  <c r="M35" i="1" s="1"/>
  <c r="L36" i="1"/>
  <c r="L35" i="1" s="1"/>
  <c r="K36" i="1"/>
  <c r="J36" i="1"/>
  <c r="I36" i="1"/>
  <c r="I35" i="1" s="1"/>
  <c r="H36" i="1"/>
  <c r="H35" i="1" s="1"/>
  <c r="G36" i="1"/>
  <c r="G35" i="1" s="1"/>
  <c r="S35" i="1"/>
  <c r="N35" i="1"/>
  <c r="K35" i="1"/>
  <c r="J35" i="1"/>
  <c r="AA34" i="1"/>
  <c r="Z34" i="1"/>
  <c r="I34" i="1"/>
  <c r="AA33" i="1"/>
  <c r="Z33" i="1"/>
  <c r="I33" i="1"/>
  <c r="AA32" i="1"/>
  <c r="Z32" i="1"/>
  <c r="I32" i="1"/>
  <c r="AA31" i="1"/>
  <c r="Z31" i="1"/>
  <c r="I31" i="1"/>
  <c r="AA30" i="1"/>
  <c r="Z30" i="1"/>
  <c r="I30" i="1"/>
  <c r="AA29" i="1"/>
  <c r="Z29" i="1"/>
  <c r="I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H28" i="1"/>
  <c r="AA28" i="1" s="1"/>
  <c r="G28" i="1"/>
  <c r="AC27" i="1"/>
  <c r="AA27" i="1"/>
  <c r="W27" i="1"/>
  <c r="W26" i="1" s="1"/>
  <c r="W25" i="1" s="1"/>
  <c r="V27" i="1"/>
  <c r="V26" i="1" s="1"/>
  <c r="U27" i="1"/>
  <c r="U26" i="1" s="1"/>
  <c r="Q27" i="1"/>
  <c r="Q26" i="1" s="1"/>
  <c r="P27" i="1"/>
  <c r="O27" i="1" s="1"/>
  <c r="O26" i="1" s="1"/>
  <c r="O25" i="1" s="1"/>
  <c r="N27" i="1"/>
  <c r="N26" i="1" s="1"/>
  <c r="M27" i="1"/>
  <c r="M26" i="1" s="1"/>
  <c r="X26" i="1"/>
  <c r="T26" i="1"/>
  <c r="S26" i="1"/>
  <c r="R26" i="1"/>
  <c r="R25" i="1" s="1"/>
  <c r="L26" i="1"/>
  <c r="K26" i="1"/>
  <c r="K25" i="1" s="1"/>
  <c r="J26" i="1"/>
  <c r="J25" i="1" s="1"/>
  <c r="I26" i="1"/>
  <c r="H26" i="1"/>
  <c r="AA26" i="1" s="1"/>
  <c r="G26" i="1"/>
  <c r="G25" i="1" s="1"/>
  <c r="X25" i="1"/>
  <c r="L25" i="1"/>
  <c r="AC20" i="1"/>
  <c r="AA20" i="1"/>
  <c r="Z20" i="1"/>
  <c r="P20" i="1"/>
  <c r="O20" i="1"/>
  <c r="N20" i="1"/>
  <c r="M20" i="1"/>
  <c r="AA19" i="1"/>
  <c r="Z19" i="1"/>
  <c r="J19" i="1"/>
  <c r="AC19" i="1" s="1"/>
  <c r="I19" i="1"/>
  <c r="M19" i="1" s="1"/>
  <c r="X18" i="1"/>
  <c r="X17" i="1" s="1"/>
  <c r="X16" i="1" s="1"/>
  <c r="W18" i="1"/>
  <c r="W17" i="1" s="1"/>
  <c r="V18" i="1"/>
  <c r="U18" i="1"/>
  <c r="U17" i="1" s="1"/>
  <c r="T18" i="1"/>
  <c r="T17" i="1" s="1"/>
  <c r="S18" i="1"/>
  <c r="S17" i="1" s="1"/>
  <c r="R18" i="1"/>
  <c r="Q18" i="1"/>
  <c r="Q17" i="1" s="1"/>
  <c r="L18" i="1"/>
  <c r="L17" i="1" s="1"/>
  <c r="K18" i="1"/>
  <c r="K17" i="1" s="1"/>
  <c r="H18" i="1"/>
  <c r="H17" i="1" s="1"/>
  <c r="G18" i="1"/>
  <c r="G17" i="1" s="1"/>
  <c r="V17" i="1"/>
  <c r="R17" i="1"/>
  <c r="AA15" i="1"/>
  <c r="Z15" i="1"/>
  <c r="U15" i="1"/>
  <c r="U14" i="1" s="1"/>
  <c r="U13" i="1" s="1"/>
  <c r="X14" i="1"/>
  <c r="X13" i="1" s="1"/>
  <c r="W14" i="1"/>
  <c r="W13" i="1" s="1"/>
  <c r="V14" i="1"/>
  <c r="T14" i="1"/>
  <c r="T13" i="1" s="1"/>
  <c r="S14" i="1"/>
  <c r="S13" i="1" s="1"/>
  <c r="R14" i="1"/>
  <c r="Q14" i="1"/>
  <c r="P14" i="1"/>
  <c r="P13" i="1" s="1"/>
  <c r="O14" i="1"/>
  <c r="O13" i="1" s="1"/>
  <c r="N14" i="1"/>
  <c r="N13" i="1" s="1"/>
  <c r="M14" i="1"/>
  <c r="L14" i="1"/>
  <c r="L13" i="1" s="1"/>
  <c r="K14" i="1"/>
  <c r="K13" i="1" s="1"/>
  <c r="J14" i="1"/>
  <c r="J13" i="1" s="1"/>
  <c r="I14" i="1"/>
  <c r="H14" i="1"/>
  <c r="AA14" i="1" s="1"/>
  <c r="G14" i="1"/>
  <c r="G13" i="1" s="1"/>
  <c r="V13" i="1"/>
  <c r="Q13" i="1"/>
  <c r="M13" i="1"/>
  <c r="I13" i="1"/>
  <c r="AC14" i="1" l="1"/>
  <c r="H25" i="1"/>
  <c r="W16" i="1"/>
  <c r="M25" i="1"/>
  <c r="Q25" i="1"/>
  <c r="Q16" i="1" s="1"/>
  <c r="R13" i="1"/>
  <c r="AC13" i="1" s="1"/>
  <c r="T25" i="1"/>
  <c r="T16" i="1" s="1"/>
  <c r="N25" i="1"/>
  <c r="U25" i="1"/>
  <c r="U16" i="1" s="1"/>
  <c r="P26" i="1"/>
  <c r="P25" i="1" s="1"/>
  <c r="V25" i="1"/>
  <c r="V16" i="1" s="1"/>
  <c r="AC25" i="1"/>
  <c r="K16" i="1"/>
  <c r="Z14" i="1"/>
  <c r="I18" i="1"/>
  <c r="I17" i="1" s="1"/>
  <c r="M18" i="1"/>
  <c r="M17" i="1" s="1"/>
  <c r="S25" i="1"/>
  <c r="S16" i="1" s="1"/>
  <c r="Q39" i="1"/>
  <c r="Z27" i="1"/>
  <c r="I28" i="1"/>
  <c r="I25" i="1" s="1"/>
  <c r="R39" i="1"/>
  <c r="G16" i="1"/>
  <c r="AB6" i="1"/>
  <c r="H13" i="1"/>
  <c r="AA13" i="1" s="1"/>
  <c r="AC28" i="1"/>
  <c r="H16" i="1"/>
  <c r="AA16" i="1" s="1"/>
  <c r="AA17" i="1"/>
  <c r="Z17" i="1"/>
  <c r="AA35" i="1"/>
  <c r="Z35" i="1"/>
  <c r="AC36" i="1"/>
  <c r="R35" i="1"/>
  <c r="L16" i="1"/>
  <c r="Z28" i="1"/>
  <c r="Z13" i="1"/>
  <c r="Z18" i="1"/>
  <c r="Z36" i="1"/>
  <c r="J18" i="1"/>
  <c r="J17" i="1" s="1"/>
  <c r="J16" i="1" s="1"/>
  <c r="AA18" i="1"/>
  <c r="N19" i="1"/>
  <c r="N18" i="1" s="1"/>
  <c r="N17" i="1" s="1"/>
  <c r="N16" i="1" s="1"/>
  <c r="AA25" i="1"/>
  <c r="Z26" i="1"/>
  <c r="AA36" i="1"/>
  <c r="P19" i="1"/>
  <c r="M16" i="1" l="1"/>
  <c r="Z16" i="1"/>
  <c r="AB7" i="1"/>
  <c r="Z25" i="1"/>
  <c r="I16" i="1"/>
  <c r="AA7" i="1"/>
  <c r="Z8" i="1"/>
  <c r="O19" i="1"/>
  <c r="O18" i="1" s="1"/>
  <c r="O17" i="1" s="1"/>
  <c r="O16" i="1" s="1"/>
  <c r="P18" i="1"/>
  <c r="P17" i="1" s="1"/>
  <c r="P16" i="1" s="1"/>
  <c r="AC35" i="1"/>
  <c r="R16" i="1"/>
  <c r="AA11" i="1"/>
  <c r="AA12" i="1"/>
  <c r="AC17" i="1"/>
  <c r="AA2" i="1"/>
  <c r="AA8" i="1"/>
  <c r="AC8" i="1" s="1"/>
  <c r="AE12" i="1"/>
  <c r="AC11" i="1"/>
  <c r="Z12" i="1"/>
  <c r="AC16" i="1" l="1"/>
  <c r="AC12" i="1" l="1"/>
  <c r="Z11" i="1"/>
</calcChain>
</file>

<file path=xl/sharedStrings.xml><?xml version="1.0" encoding="utf-8"?>
<sst xmlns="http://schemas.openxmlformats.org/spreadsheetml/2006/main" count="315" uniqueCount="177">
  <si>
    <t>UBND TỈNH ĐẮK LẮK</t>
  </si>
  <si>
    <t>Biểu số 58/CK-NSNN</t>
  </si>
  <si>
    <t>DANH MỤC CÁC DỰ ÁN BỐ TRÍ KẾ HOẠCH ĐẦU TƯ VỐN NGÂN SÁCH TRUNG ƯƠNG ( VỐN TRONG NƯỚC) NĂM 2022</t>
  </si>
  <si>
    <t>(Kèm theo Quyết định số                     /QĐ-UBND  ngày          /01/2022 của UBND tỉnh)</t>
  </si>
  <si>
    <t>Đơn vị: Triệu đồng</t>
  </si>
  <si>
    <t>STT</t>
  </si>
  <si>
    <t xml:space="preserve">DANH MỤC DỰ ÁN </t>
  </si>
  <si>
    <t>Địa điểm XD</t>
  </si>
  <si>
    <t>Chủ đầu tư</t>
  </si>
  <si>
    <t>Thời gian KC-HT</t>
  </si>
  <si>
    <t xml:space="preserve">Quyết định đầu tư </t>
  </si>
  <si>
    <t>Năm 2021</t>
  </si>
  <si>
    <t>Đã bố trí vốn đến hết kế hoạch năm 2021</t>
  </si>
  <si>
    <t>Dự kiến KH đầu tư trung hạn giai đoạn 2021-2025</t>
  </si>
  <si>
    <t>Kế hoạch  năm 2022</t>
  </si>
  <si>
    <t>Ghi chú</t>
  </si>
  <si>
    <t>Số quyết định; ngày, tháng, năm ban hành</t>
  </si>
  <si>
    <t xml:space="preserve">TMĐT </t>
  </si>
  <si>
    <t>Kế hoạch</t>
  </si>
  <si>
    <t>Giải ngân từ 01/01/2020 đến 31/7/2021</t>
  </si>
  <si>
    <t>Ước giải ngân từ 01/01/2020 đến 31/12/2021</t>
  </si>
  <si>
    <t>Tổng số (tất cả các nguồn vốn)</t>
  </si>
  <si>
    <t xml:space="preserve">Trong đó: NSTW </t>
  </si>
  <si>
    <t>Trong đó: NSTW</t>
  </si>
  <si>
    <t>Tổng số</t>
  </si>
  <si>
    <t>Trong đó</t>
  </si>
  <si>
    <t>\ư</t>
  </si>
  <si>
    <t>Thu hồi các khoản vốn ứng trước</t>
  </si>
  <si>
    <t>Thanh toán nợ XDCB</t>
  </si>
  <si>
    <t>A</t>
  </si>
  <si>
    <t>Ngân sách trung ương cấp phát</t>
  </si>
  <si>
    <t>I</t>
  </si>
  <si>
    <t>(1)</t>
  </si>
  <si>
    <t>Các dự án khởi công mới năm 2022</t>
  </si>
  <si>
    <t>1</t>
  </si>
  <si>
    <t>Buôn Đôn</t>
  </si>
  <si>
    <t>08/NQ-HĐND ngày 19/3/2021</t>
  </si>
  <si>
    <t>MM</t>
  </si>
  <si>
    <t>II</t>
  </si>
  <si>
    <t>Giáo dục đào tạo và giáo dục nghề nghiệp</t>
  </si>
  <si>
    <t>Dự án khởi công mới năm 2022</t>
  </si>
  <si>
    <t>Trường THPT Dân tộc nội trú Đam San (GĐ 2)</t>
  </si>
  <si>
    <t>B. Hồ</t>
  </si>
  <si>
    <t xml:space="preserve">Ban QLDA ĐTXD Công trình DD và CN tỉnh </t>
  </si>
  <si>
    <t>2021-2025</t>
  </si>
  <si>
    <t>3037/QĐ-UBND ngày 03/11/2021</t>
  </si>
  <si>
    <t>III</t>
  </si>
  <si>
    <t>Các hoạt động kinh tế</t>
  </si>
  <si>
    <t>III.1</t>
  </si>
  <si>
    <t>Nông nghiệp, lâm nghiệp, diêm nghiệp, thủy lợi và thủy sản</t>
  </si>
  <si>
    <t>Các dự án hoàn thành, bàn giao, đưa vào sử dụng đến ngày 31/12/2021</t>
  </si>
  <si>
    <t xml:space="preserve">Đê bao ngăn lũ phía Nam sông Krông Ana </t>
  </si>
  <si>
    <t>Lắk</t>
  </si>
  <si>
    <t xml:space="preserve">Ban QLDA ĐTXD Công trình GT và NNPTNT tỉnh </t>
  </si>
  <si>
    <t>2886/QĐ-UBND, 30/10/2018; 1324/QĐ-UBND 04/6/2019</t>
  </si>
  <si>
    <t>Trung tâm cụm xã</t>
  </si>
  <si>
    <t>Toàn tỉnh</t>
  </si>
  <si>
    <t>2.1</t>
  </si>
  <si>
    <t>TTCX Krông Na - Ea Huar, H. Buôn Đôn</t>
  </si>
  <si>
    <t>UBND H. Buôn Đôn</t>
  </si>
  <si>
    <t>2.2</t>
  </si>
  <si>
    <t>TTCX Bông Krang - Yang Tao, H. Lắk</t>
  </si>
  <si>
    <t>UBND H. Lắk</t>
  </si>
  <si>
    <t>2.3</t>
  </si>
  <si>
    <t>TTCX  Ea Rôk - Ea Lê, huyện Ea Súp</t>
  </si>
  <si>
    <t>Ea Súp</t>
  </si>
  <si>
    <t>UBND H. Ea Súp</t>
  </si>
  <si>
    <t>2.4</t>
  </si>
  <si>
    <t>TTCX Dur Kmal - Băng Adrênh, huyện Krông Ana</t>
  </si>
  <si>
    <t>Kr .Ana</t>
  </si>
  <si>
    <t>UBND H. Kr. Ana</t>
  </si>
  <si>
    <t>III.2</t>
  </si>
  <si>
    <t>Giao thông</t>
  </si>
  <si>
    <t>Dự án dự kiến hoàn thành năm 2022</t>
  </si>
  <si>
    <t>Đường Đông Tây Thành phố Buôn Ma Thuột</t>
  </si>
  <si>
    <t>TP. BMT</t>
  </si>
  <si>
    <t>UBND TP. BMT</t>
  </si>
  <si>
    <t>2738/QĐ-UBND 13/11/2020; 215/QĐ-UBND, 26/01/2021</t>
  </si>
  <si>
    <t>CT</t>
  </si>
  <si>
    <t>(2)</t>
  </si>
  <si>
    <t>Cải tạo, nâng cấp Tỉnh lộ 13, đoạn Km6+840 - Km25+00</t>
  </si>
  <si>
    <t>M'Drắk</t>
  </si>
  <si>
    <t>3648/QĐ-UBND ngày 24/12/2021</t>
  </si>
  <si>
    <t xml:space="preserve">Nâng cấp, mở rộng Tỉnh lộ 2 đoạn Km6+431 - Km22+550 </t>
  </si>
  <si>
    <t xml:space="preserve"> Krông Ana</t>
  </si>
  <si>
    <t xml:space="preserve">Ban QLDA ĐTXD Công trình DD vàCN tỉnh </t>
  </si>
  <si>
    <t>Cải tạo, nâng cấp đường giao thông liên huyện Cư M'gar - Ea Súp</t>
  </si>
  <si>
    <t xml:space="preserve">Huyện Cư M'gar và huyện Ea Súp </t>
  </si>
  <si>
    <t>3851/QĐ-UBND ngày 31/12/2021</t>
  </si>
  <si>
    <t>Cải tạo, nâng cấp Tỉnh lộ 9, đoạn Km0+00 - Km20+300</t>
  </si>
  <si>
    <t>Huyện Krông Pắc và huyện Krông Bông</t>
  </si>
  <si>
    <t>3850/QĐ-UBND ngày 31/12/2021</t>
  </si>
  <si>
    <t>Đường giao thông liên huyện Cư M'gar - huyện Ea H'leo (đoạn từ xã Ea K'pam đi xã Ea Kuếh, huyện Cư M''Gar)</t>
  </si>
  <si>
    <t>Cư M'Gar</t>
  </si>
  <si>
    <t>3847/QĐ-UBND, ngày 31/12/2021</t>
  </si>
  <si>
    <t>Đường giao thông từ ngã ba Quảng Đại, xã Ea Rốk  đi Quốc lộ 14C, huyện Ea Súp</t>
  </si>
  <si>
    <t>3649/QĐ-UBND ngày 24/12/2021</t>
  </si>
  <si>
    <t>III.3</t>
  </si>
  <si>
    <t>Du lịch</t>
  </si>
  <si>
    <t>Xây dựng cơ sở hạ tầng khu vực trung tâm điểm du lịch hồ Lắk</t>
  </si>
  <si>
    <t>3865/QĐ-UBND ngày 31/12/2021</t>
  </si>
  <si>
    <t>Nâng cấp, mở rộng đường giao thông vào khu du lịch cụm thác Dray Sáp Thượng và Dray Nur, xã Dray Sáp, huyện Krông Ana</t>
  </si>
  <si>
    <t>Kr. Ana</t>
  </si>
  <si>
    <t>3853/QĐ-UBND ngày 31/12/2021</t>
  </si>
  <si>
    <t>B</t>
  </si>
  <si>
    <t>Dự án xây dựng hạ tầng chuyển đổi số tỉnh Đắk Lắk giai đoạn 2021-2025 và định hướng đến năm 2030</t>
  </si>
  <si>
    <t>Sở Thông tin và Truyền thông</t>
  </si>
  <si>
    <t>08/NQ-HĐND ngày 19/3/2021; 2645/QĐ-UBND ngày 24/9/2021</t>
  </si>
  <si>
    <t>2</t>
  </si>
  <si>
    <t>Đầu tư xây dựng và chỉnh trang đô thị khu trung tâm văn hóa tỉnh tỉnh Đắk Lắk (giai đoạn 2)</t>
  </si>
  <si>
    <t>36/NQ-HĐND ngày 13/8/2021</t>
  </si>
  <si>
    <t>Dự án di dân khẩn cấp vùng lũ ống, lũ quét sạt lỡ đất cụm dân cư lưu vực xả lũ hồ Ea Súp hạ, thị trấn Ea Súp</t>
  </si>
  <si>
    <t>33/NQ-HĐND, 09/12/2020</t>
  </si>
  <si>
    <t>C</t>
  </si>
  <si>
    <t>Thông báo sau</t>
  </si>
  <si>
    <t>Văn hóa, thông tin</t>
  </si>
  <si>
    <t>II.1</t>
  </si>
  <si>
    <t>Hệ thống trạm bơm và công trình thủy lợi Dur Kmăl, xã Dur Kmăl huyện Krông Ana, tỉnh Đắk Lắk</t>
  </si>
  <si>
    <t>Hồ chứa nước Ea Khít, xã Ea Bhốk, huyện Cư Kuin</t>
  </si>
  <si>
    <t>Cư Kuin</t>
  </si>
  <si>
    <t>Hệ thống kênh và CTKC có F tưới &lt;150 ha (địa bàn tỉnh Đắk Lắk) thuộc dự án công trình thủy lợi hồ chứa nước Ia Mơr giai đoạn 2</t>
  </si>
  <si>
    <t>II.2</t>
  </si>
  <si>
    <t>Dự án Cải tạo, nâng cấp tỉnh lộ 1 đoạn từ cầu Buôn Ky, thành phố Buôn Ma Thuột đến Km 49+00</t>
  </si>
  <si>
    <t>Buôn Đôn, TP.BMT</t>
  </si>
  <si>
    <t>10/NQ-HĐND, 24/4/2021</t>
  </si>
  <si>
    <t>Cải tạo, nâng cấp Tỉnh lộ 12, đoạn Km15+500 - Km31+000</t>
  </si>
  <si>
    <t>Krông Bông</t>
  </si>
  <si>
    <t>Đường giao thông liên huyện Krông Năng đi Ea H'leo</t>
  </si>
  <si>
    <t>Xã Ea Hồ, Ea Toh, Dliêya và Ea Tân, huyện Krông Năng</t>
  </si>
  <si>
    <t>Đường giao thông từ Quốc lộ 26 đi xã Ea Ô, huyện Ea Kar kết nối trung tâm xã Vụ Bổn, huyện Krông Pắc</t>
  </si>
  <si>
    <t>Xã Ea Kmút - Ea Ô, huyện Ea Kar và xã Vụ Bổn, huyện Krông Pắc</t>
  </si>
  <si>
    <t>Đường giao thông từ Ea Hồ đi Tam Giang, huyện Krông Năng</t>
  </si>
  <si>
    <t>Krông Năng</t>
  </si>
  <si>
    <t>Y tế, dân số và gia đình</t>
  </si>
  <si>
    <t>Nâng cấp Khoa ung bướu thành Trung tâm Ung bướu thuộc Bệnh viện đa khoa vùng Tây Nguyên</t>
  </si>
  <si>
    <t>Bệnh viện đa khoa thị xã Buôn Hồ</t>
  </si>
  <si>
    <t>TX B. Hồ</t>
  </si>
  <si>
    <t>IV</t>
  </si>
  <si>
    <t>Công nghệ thông tin</t>
  </si>
  <si>
    <t>D</t>
  </si>
  <si>
    <t>VỐN NƯỚC NGOÀI KHÔNG GIẢI NGÂN THEO CƠ CHẾ TÀI CHÍNH TRONG NƯỚC</t>
  </si>
  <si>
    <t>Lĩnh vực nông nghiệp nông thôn</t>
  </si>
  <si>
    <t>Các dự án dự kiến hoàn thành năm 2022</t>
  </si>
  <si>
    <t>Dự án nhóm B</t>
  </si>
  <si>
    <t xml:space="preserve">Chương trình mở rộng quy mô vệ sinh và nước sạch nông thôn dựa trên kết quả </t>
  </si>
  <si>
    <t>Sở NN&amp;PTNT; Sở GD&amp;ĐT; Sở Y tế</t>
  </si>
  <si>
    <t>3606/QĐ-BNN-HTQT ngày 4/9/2015</t>
  </si>
  <si>
    <t>-</t>
  </si>
  <si>
    <t>Hợp phần 1: Cấp nước nông thôn</t>
  </si>
  <si>
    <t>Tiểu HP 1: Cấp nước cho cộng đồng dân cư</t>
  </si>
  <si>
    <t>Sở NN&amp;PTNT</t>
  </si>
  <si>
    <t>Tiểu HP 2: Cấp nước và vệ sinh cho trường học</t>
  </si>
  <si>
    <t>Sở Giáo dục và Đào tạo</t>
  </si>
  <si>
    <t>Hợp phần 2: Vệ sinh nông thôn</t>
  </si>
  <si>
    <t>Tiểu HP 2: Cấp nước và vệ sinh cho trạm y tế</t>
  </si>
  <si>
    <t>Sở Y tế</t>
  </si>
  <si>
    <t>Dự án Chuyển đổi nông nghiệp bền vững (VnSat)</t>
  </si>
  <si>
    <t>409/QĐ-UBND, 18/02/2021</t>
  </si>
  <si>
    <t>Các dự án dự kiến hoàn thành sau năm 2022</t>
  </si>
  <si>
    <t xml:space="preserve">Dự án sữa chữa và nâng cao an toàn đập </t>
  </si>
  <si>
    <t xml:space="preserve"> 4638/QĐ-BNN-HTQT ngày 09/11/2015; 2309/QĐ-UBND ngày 21/9/2018; 1924/QĐ-UBND ngày
21/8/2020 </t>
  </si>
  <si>
    <t>Dự án Nâng cao hiệu quả sử dụng nước cho các tỉnh bị ảnh hưởng bởi hạn hán WEIDAP/ADB8  (Tiểu dự án nâng cấp, xây dựng hệ thống thủy lợi phục vụ nước tưới cho cây trồng cạn tỉnh Đắk Lắk)</t>
  </si>
  <si>
    <t>Ban QLDA ĐT XDCT GT và NN PTNT tỉnh</t>
  </si>
  <si>
    <t>727/QĐ-TTg ngày 28/4/2016; 770/QĐ-UBND, 08/4/2019; 06/QĐ-UBND, 03/01/2019</t>
  </si>
  <si>
    <t>(3)</t>
  </si>
  <si>
    <t>Dự án Tăng cường khả năng chống chịu của nông nghiệp quy mô nhỏ với an ninh nguồn nước do biến đổi khí hậu khu vực Tây Nguyên và Nam Trung Bộ</t>
  </si>
  <si>
    <t>1219/QĐ-UBND ngày 21/5/2021</t>
  </si>
  <si>
    <t>Lĩnh vực môi trường</t>
  </si>
  <si>
    <t>Dự án Tăng cường quản lý đất đai và cơ sở dữ liệu đất đai</t>
  </si>
  <si>
    <t>Sở TN&amp;MT</t>
  </si>
  <si>
    <t>615/QĐ-UBND ngày 17/3/2017</t>
  </si>
  <si>
    <t>Lĩnh vực giao thông</t>
  </si>
  <si>
    <t>Danh mục dự án hoàn thành  năm 2022</t>
  </si>
  <si>
    <t>Dự án hỗ trợ phát triển khu vực biên giới - Tiểu dự án tại tỉnh Đắk Lắk</t>
  </si>
  <si>
    <t>3 huyện</t>
  </si>
  <si>
    <t>Sở KHĐT</t>
  </si>
  <si>
    <t>413/QĐ-UBND ngày 19/02/2021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</si>
</sst>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0000"/>
    <numFmt numFmtId="166" formatCode="_(* #,##0.000_);_(* \(#,##0.000\);_(* &quot;-&quot;??_);_(@_)"/>
  </numFmts>
  <fonts count="32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9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b/>
      <sz val="9"/>
      <color rgb="FFFF0000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b/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indexed="8"/>
      <name val="Calibri"/>
      <family val="2"/>
    </font>
    <font>
      <b/>
      <sz val="8"/>
      <name val="Times New Roman"/>
      <family val="1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163"/>
    </font>
    <font>
      <i/>
      <sz val="8"/>
      <name val="Times New Roman"/>
      <family val="1"/>
    </font>
    <font>
      <b/>
      <i/>
      <sz val="9"/>
      <color rgb="FFFF0000"/>
      <name val="Times New Roman"/>
      <family val="1"/>
    </font>
    <font>
      <b/>
      <i/>
      <sz val="8"/>
      <color rgb="FFFF0000"/>
      <name val="Times New Roman"/>
      <family val="1"/>
    </font>
    <font>
      <i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  <charset val="163"/>
    </font>
    <font>
      <sz val="10.5"/>
      <name val="Times New Roman"/>
      <family val="1"/>
    </font>
    <font>
      <i/>
      <sz val="10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5" fillId="0" borderId="0" applyFont="0" applyFill="0" applyBorder="0" applyAlignment="0" applyProtection="0"/>
    <xf numFmtId="0" fontId="20" fillId="0" borderId="0"/>
    <xf numFmtId="43" fontId="15" fillId="0" borderId="0" applyFont="0" applyFill="0" applyBorder="0" applyAlignment="0" applyProtection="0"/>
    <xf numFmtId="0" fontId="1" fillId="0" borderId="0"/>
    <xf numFmtId="0" fontId="12" fillId="0" borderId="0"/>
    <xf numFmtId="0" fontId="29" fillId="0" borderId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65" fontId="7" fillId="0" borderId="2" xfId="2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64" fontId="2" fillId="0" borderId="0" xfId="1" applyNumberFormat="1" applyFont="1" applyFill="1" applyAlignment="1">
      <alignment vertical="center"/>
    </xf>
    <xf numFmtId="165" fontId="9" fillId="0" borderId="2" xfId="2" applyNumberFormat="1" applyFont="1" applyBorder="1" applyAlignment="1">
      <alignment horizontal="center" vertical="center" wrapText="1"/>
    </xf>
    <xf numFmtId="165" fontId="9" fillId="0" borderId="2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10" fillId="0" borderId="4" xfId="3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166" fontId="14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left" vertical="center" wrapText="1"/>
    </xf>
    <xf numFmtId="165" fontId="16" fillId="0" borderId="4" xfId="2" applyNumberFormat="1" applyFont="1" applyBorder="1" applyAlignment="1">
      <alignment horizontal="center" vertical="center" wrapText="1"/>
    </xf>
    <xf numFmtId="164" fontId="8" fillId="0" borderId="4" xfId="4" applyNumberFormat="1" applyFont="1" applyFill="1" applyBorder="1" applyAlignment="1">
      <alignment vertical="center"/>
    </xf>
    <xf numFmtId="164" fontId="3" fillId="0" borderId="4" xfId="4" applyNumberFormat="1" applyFont="1" applyFill="1" applyBorder="1" applyAlignment="1">
      <alignment horizontal="center" vertical="center"/>
    </xf>
    <xf numFmtId="166" fontId="7" fillId="0" borderId="0" xfId="0" applyNumberFormat="1" applyFont="1" applyAlignment="1">
      <alignment vertical="center" wrapText="1"/>
    </xf>
    <xf numFmtId="0" fontId="17" fillId="0" borderId="4" xfId="0" quotePrefix="1" applyFont="1" applyBorder="1" applyAlignment="1">
      <alignment horizontal="center" vertical="center"/>
    </xf>
    <xf numFmtId="165" fontId="17" fillId="0" borderId="4" xfId="2" applyNumberFormat="1" applyFont="1" applyBorder="1" applyAlignment="1">
      <alignment horizontal="left" vertical="center" wrapText="1"/>
    </xf>
    <xf numFmtId="165" fontId="17" fillId="0" borderId="4" xfId="2" applyNumberFormat="1" applyFont="1" applyBorder="1" applyAlignment="1">
      <alignment horizontal="center" vertical="center" wrapText="1"/>
    </xf>
    <xf numFmtId="165" fontId="18" fillId="0" borderId="4" xfId="2" applyNumberFormat="1" applyFont="1" applyBorder="1" applyAlignment="1">
      <alignment horizontal="center" vertical="center" wrapText="1"/>
    </xf>
    <xf numFmtId="164" fontId="17" fillId="0" borderId="4" xfId="4" applyNumberFormat="1" applyFont="1" applyFill="1" applyBorder="1" applyAlignment="1">
      <alignment vertical="center"/>
    </xf>
    <xf numFmtId="164" fontId="11" fillId="0" borderId="4" xfId="4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65" fontId="3" fillId="0" borderId="4" xfId="2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4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4" xfId="4" applyNumberFormat="1" applyFont="1" applyFill="1" applyBorder="1" applyAlignment="1">
      <alignment vertical="center"/>
    </xf>
    <xf numFmtId="1" fontId="8" fillId="0" borderId="0" xfId="3" applyNumberFormat="1" applyFont="1" applyAlignment="1">
      <alignment vertical="center"/>
    </xf>
    <xf numFmtId="165" fontId="3" fillId="0" borderId="4" xfId="2" applyNumberFormat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11" fillId="0" borderId="4" xfId="4" applyNumberFormat="1" applyFont="1" applyFill="1" applyBorder="1" applyAlignment="1">
      <alignment vertical="center"/>
    </xf>
    <xf numFmtId="49" fontId="8" fillId="0" borderId="4" xfId="3" applyNumberFormat="1" applyFont="1" applyBorder="1" applyAlignment="1">
      <alignment horizontal="center" vertical="center"/>
    </xf>
    <xf numFmtId="1" fontId="8" fillId="0" borderId="4" xfId="3" applyNumberFormat="1" applyFont="1" applyBorder="1" applyAlignment="1">
      <alignment vertical="center" wrapText="1"/>
    </xf>
    <xf numFmtId="165" fontId="19" fillId="0" borderId="4" xfId="2" applyNumberFormat="1" applyFont="1" applyBorder="1" applyAlignment="1">
      <alignment horizontal="center" vertical="center" wrapText="1"/>
    </xf>
    <xf numFmtId="3" fontId="3" fillId="0" borderId="4" xfId="5" applyNumberFormat="1" applyFont="1" applyBorder="1" applyAlignment="1">
      <alignment horizontal="left" vertical="center" wrapText="1"/>
    </xf>
    <xf numFmtId="164" fontId="19" fillId="0" borderId="4" xfId="6" applyNumberFormat="1" applyFont="1" applyFill="1" applyBorder="1" applyAlignment="1">
      <alignment horizontal="center" vertical="center" wrapText="1" shrinkToFit="1"/>
    </xf>
    <xf numFmtId="164" fontId="11" fillId="0" borderId="4" xfId="0" applyNumberFormat="1" applyFont="1" applyBorder="1" applyAlignment="1">
      <alignment vertical="center"/>
    </xf>
    <xf numFmtId="164" fontId="11" fillId="0" borderId="4" xfId="4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65" fontId="11" fillId="0" borderId="4" xfId="2" applyNumberFormat="1" applyFont="1" applyBorder="1" applyAlignment="1">
      <alignment horizontal="left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165" fontId="11" fillId="0" borderId="4" xfId="2" applyNumberFormat="1" applyFont="1" applyBorder="1" applyAlignment="1">
      <alignment horizontal="center" vertical="center" wrapText="1"/>
    </xf>
    <xf numFmtId="165" fontId="21" fillId="0" borderId="4" xfId="2" applyNumberFormat="1" applyFont="1" applyBorder="1" applyAlignment="1">
      <alignment horizontal="center" vertical="center" wrapText="1"/>
    </xf>
    <xf numFmtId="166" fontId="9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1" fontId="8" fillId="0" borderId="4" xfId="3" applyNumberFormat="1" applyFont="1" applyBorder="1" applyAlignment="1">
      <alignment horizontal="left" vertical="center" wrapText="1"/>
    </xf>
    <xf numFmtId="165" fontId="8" fillId="0" borderId="4" xfId="2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 vertical="center"/>
    </xf>
    <xf numFmtId="165" fontId="22" fillId="0" borderId="4" xfId="2" applyNumberFormat="1" applyFont="1" applyBorder="1" applyAlignment="1">
      <alignment horizontal="left" vertical="center" wrapText="1"/>
    </xf>
    <xf numFmtId="165" fontId="22" fillId="0" borderId="4" xfId="2" applyNumberFormat="1" applyFont="1" applyBorder="1" applyAlignment="1">
      <alignment horizontal="center" vertical="center" wrapText="1"/>
    </xf>
    <xf numFmtId="165" fontId="23" fillId="0" borderId="4" xfId="2" applyNumberFormat="1" applyFont="1" applyBorder="1" applyAlignment="1">
      <alignment horizontal="center" vertical="center" wrapText="1"/>
    </xf>
    <xf numFmtId="164" fontId="14" fillId="0" borderId="4" xfId="4" applyNumberFormat="1" applyFont="1" applyFill="1" applyBorder="1" applyAlignment="1">
      <alignment horizontal="center" vertical="center"/>
    </xf>
    <xf numFmtId="166" fontId="22" fillId="0" borderId="4" xfId="4" applyNumberFormat="1" applyFont="1" applyFill="1" applyBorder="1" applyAlignment="1">
      <alignment vertical="center"/>
    </xf>
    <xf numFmtId="164" fontId="22" fillId="0" borderId="4" xfId="4" applyNumberFormat="1" applyFont="1" applyFill="1" applyBorder="1" applyAlignment="1">
      <alignment vertical="center"/>
    </xf>
    <xf numFmtId="164" fontId="24" fillId="0" borderId="4" xfId="4" applyNumberFormat="1" applyFont="1" applyFill="1" applyBorder="1" applyAlignment="1">
      <alignment horizontal="center" vertical="center"/>
    </xf>
    <xf numFmtId="1" fontId="25" fillId="0" borderId="0" xfId="3" applyNumberFormat="1" applyFont="1" applyAlignment="1">
      <alignment vertical="center"/>
    </xf>
    <xf numFmtId="166" fontId="11" fillId="0" borderId="4" xfId="4" applyNumberFormat="1" applyFont="1" applyFill="1" applyBorder="1" applyAlignment="1">
      <alignment vertical="center"/>
    </xf>
    <xf numFmtId="1" fontId="3" fillId="0" borderId="0" xfId="3" applyNumberFormat="1" applyFont="1" applyAlignment="1">
      <alignment vertical="center"/>
    </xf>
    <xf numFmtId="49" fontId="6" fillId="0" borderId="4" xfId="3" applyNumberFormat="1" applyFont="1" applyBorder="1" applyAlignment="1">
      <alignment horizontal="center" vertical="center"/>
    </xf>
    <xf numFmtId="0" fontId="6" fillId="0" borderId="4" xfId="7" applyFont="1" applyBorder="1" applyAlignment="1">
      <alignment horizontal="justify" vertical="center" wrapText="1"/>
    </xf>
    <xf numFmtId="3" fontId="6" fillId="0" borderId="4" xfId="0" applyNumberFormat="1" applyFont="1" applyBorder="1" applyAlignment="1">
      <alignment horizontal="right" vertical="center"/>
    </xf>
    <xf numFmtId="164" fontId="6" fillId="0" borderId="4" xfId="6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164" fontId="3" fillId="0" borderId="4" xfId="6" applyNumberFormat="1" applyFont="1" applyFill="1" applyBorder="1" applyAlignment="1">
      <alignment horizontal="center" vertical="center" wrapText="1" shrinkToFit="1"/>
    </xf>
    <xf numFmtId="0" fontId="25" fillId="0" borderId="4" xfId="0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/>
    </xf>
    <xf numFmtId="1" fontId="3" fillId="0" borderId="4" xfId="3" applyNumberFormat="1" applyFont="1" applyBorder="1" applyAlignment="1">
      <alignment horizontal="center" vertical="center" wrapText="1"/>
    </xf>
    <xf numFmtId="1" fontId="17" fillId="0" borderId="4" xfId="3" applyNumberFormat="1" applyFont="1" applyBorder="1" applyAlignment="1">
      <alignment horizontal="center" vertical="center" wrapText="1"/>
    </xf>
    <xf numFmtId="1" fontId="11" fillId="0" borderId="4" xfId="3" applyNumberFormat="1" applyFont="1" applyBorder="1" applyAlignment="1">
      <alignment horizontal="center" vertical="center" wrapText="1"/>
    </xf>
    <xf numFmtId="0" fontId="27" fillId="0" borderId="4" xfId="8" applyFont="1" applyBorder="1" applyAlignment="1">
      <alignment horizontal="left" vertical="center" wrapText="1"/>
    </xf>
    <xf numFmtId="49" fontId="3" fillId="0" borderId="4" xfId="3" applyNumberFormat="1" applyFont="1" applyBorder="1" applyAlignment="1">
      <alignment horizontal="center" vertical="center"/>
    </xf>
    <xf numFmtId="1" fontId="7" fillId="0" borderId="4" xfId="3" applyNumberFormat="1" applyFont="1" applyBorder="1" applyAlignment="1">
      <alignment horizontal="center" vertical="center"/>
    </xf>
    <xf numFmtId="1" fontId="7" fillId="0" borderId="4" xfId="3" applyNumberFormat="1" applyFont="1" applyBorder="1" applyAlignment="1">
      <alignment vertical="center" wrapText="1"/>
    </xf>
    <xf numFmtId="164" fontId="7" fillId="0" borderId="4" xfId="4" applyNumberFormat="1" applyFont="1" applyFill="1" applyBorder="1" applyAlignment="1">
      <alignment horizontal="center" vertical="center"/>
    </xf>
    <xf numFmtId="164" fontId="9" fillId="0" borderId="4" xfId="4" applyNumberFormat="1" applyFont="1" applyFill="1" applyBorder="1" applyAlignment="1">
      <alignment horizontal="center" vertical="center"/>
    </xf>
    <xf numFmtId="3" fontId="14" fillId="0" borderId="4" xfId="3" quotePrefix="1" applyNumberFormat="1" applyFont="1" applyBorder="1" applyAlignment="1">
      <alignment horizontal="center" vertical="center" wrapText="1"/>
    </xf>
    <xf numFmtId="3" fontId="14" fillId="0" borderId="4" xfId="3" applyNumberFormat="1" applyFont="1" applyBorder="1" applyAlignment="1">
      <alignment horizontal="left" vertical="center" wrapText="1"/>
    </xf>
    <xf numFmtId="3" fontId="14" fillId="0" borderId="4" xfId="3" applyNumberFormat="1" applyFont="1" applyBorder="1" applyAlignment="1">
      <alignment horizontal="center" vertical="center" wrapText="1"/>
    </xf>
    <xf numFmtId="1" fontId="25" fillId="0" borderId="4" xfId="3" applyNumberFormat="1" applyFont="1" applyBorder="1" applyAlignment="1">
      <alignment horizontal="center" vertical="center" wrapText="1"/>
    </xf>
    <xf numFmtId="3" fontId="14" fillId="0" borderId="4" xfId="3" quotePrefix="1" applyNumberFormat="1" applyFont="1" applyBorder="1" applyAlignment="1">
      <alignment horizontal="right" vertical="center" wrapText="1"/>
    </xf>
    <xf numFmtId="1" fontId="25" fillId="0" borderId="4" xfId="3" applyNumberFormat="1" applyFont="1" applyBorder="1" applyAlignment="1">
      <alignment horizontal="right" vertical="center"/>
    </xf>
    <xf numFmtId="1" fontId="24" fillId="0" borderId="4" xfId="3" applyNumberFormat="1" applyFont="1" applyBorder="1" applyAlignment="1">
      <alignment horizontal="right" vertical="center"/>
    </xf>
    <xf numFmtId="1" fontId="25" fillId="0" borderId="4" xfId="3" applyNumberFormat="1" applyFont="1" applyBorder="1" applyAlignment="1">
      <alignment horizontal="center" vertical="center"/>
    </xf>
    <xf numFmtId="49" fontId="7" fillId="0" borderId="4" xfId="3" applyNumberFormat="1" applyFont="1" applyBorder="1" applyAlignment="1">
      <alignment horizontal="center" vertical="center"/>
    </xf>
    <xf numFmtId="1" fontId="7" fillId="0" borderId="4" xfId="3" applyNumberFormat="1" applyFont="1" applyBorder="1" applyAlignment="1">
      <alignment horizontal="left" vertical="center" wrapText="1"/>
    </xf>
    <xf numFmtId="1" fontId="6" fillId="0" borderId="4" xfId="3" applyNumberFormat="1" applyFont="1" applyBorder="1" applyAlignment="1">
      <alignment vertical="center"/>
    </xf>
    <xf numFmtId="1" fontId="6" fillId="0" borderId="4" xfId="3" applyNumberFormat="1" applyFont="1" applyBorder="1" applyAlignment="1">
      <alignment horizontal="right" vertical="center"/>
    </xf>
    <xf numFmtId="1" fontId="3" fillId="0" borderId="4" xfId="3" applyNumberFormat="1" applyFont="1" applyBorder="1" applyAlignment="1">
      <alignment horizontal="right" vertical="center"/>
    </xf>
    <xf numFmtId="1" fontId="11" fillId="0" borderId="4" xfId="3" applyNumberFormat="1" applyFont="1" applyBorder="1" applyAlignment="1">
      <alignment horizontal="right" vertical="center"/>
    </xf>
    <xf numFmtId="1" fontId="3" fillId="0" borderId="4" xfId="3" applyNumberFormat="1" applyFont="1" applyBorder="1" applyAlignment="1">
      <alignment horizontal="center" vertical="center"/>
    </xf>
    <xf numFmtId="49" fontId="9" fillId="0" borderId="4" xfId="3" applyNumberFormat="1" applyFont="1" applyBorder="1" applyAlignment="1">
      <alignment horizontal="center" vertical="center"/>
    </xf>
    <xf numFmtId="1" fontId="9" fillId="0" borderId="4" xfId="3" applyNumberFormat="1" applyFont="1" applyBorder="1" applyAlignment="1">
      <alignment vertical="center" wrapText="1"/>
    </xf>
    <xf numFmtId="1" fontId="28" fillId="0" borderId="4" xfId="3" applyNumberFormat="1" applyFont="1" applyBorder="1" applyAlignment="1">
      <alignment horizontal="center" vertical="center" wrapText="1"/>
    </xf>
    <xf numFmtId="1" fontId="28" fillId="0" borderId="4" xfId="3" applyNumberFormat="1" applyFont="1" applyBorder="1" applyAlignment="1">
      <alignment horizontal="right" vertical="center"/>
    </xf>
    <xf numFmtId="1" fontId="9" fillId="0" borderId="4" xfId="3" applyNumberFormat="1" applyFont="1" applyBorder="1" applyAlignment="1">
      <alignment horizontal="center" vertical="center" wrapText="1"/>
    </xf>
    <xf numFmtId="1" fontId="9" fillId="0" borderId="4" xfId="3" applyNumberFormat="1" applyFont="1" applyBorder="1" applyAlignment="1">
      <alignment horizontal="right" vertical="center"/>
    </xf>
    <xf numFmtId="1" fontId="6" fillId="0" borderId="4" xfId="3" applyNumberFormat="1" applyFont="1" applyBorder="1" applyAlignment="1">
      <alignment horizontal="left" vertical="center" wrapText="1"/>
    </xf>
    <xf numFmtId="0" fontId="6" fillId="0" borderId="4" xfId="9" applyFont="1" applyBorder="1" applyAlignment="1">
      <alignment horizontal="center" vertical="center" wrapText="1" shrinkToFit="1"/>
    </xf>
    <xf numFmtId="1" fontId="6" fillId="0" borderId="4" xfId="3" applyNumberFormat="1" applyFont="1" applyBorder="1" applyAlignment="1">
      <alignment horizontal="center" vertical="center" wrapText="1"/>
    </xf>
    <xf numFmtId="164" fontId="6" fillId="0" borderId="4" xfId="4" applyNumberFormat="1" applyFont="1" applyFill="1" applyBorder="1" applyAlignment="1">
      <alignment horizontal="right" vertical="center"/>
    </xf>
    <xf numFmtId="49" fontId="28" fillId="0" borderId="4" xfId="3" quotePrefix="1" applyNumberFormat="1" applyFont="1" applyBorder="1" applyAlignment="1">
      <alignment horizontal="center" vertical="center"/>
    </xf>
    <xf numFmtId="1" fontId="30" fillId="2" borderId="4" xfId="3" applyNumberFormat="1" applyFont="1" applyFill="1" applyBorder="1" applyAlignment="1">
      <alignment horizontal="left" vertical="center" wrapText="1"/>
    </xf>
    <xf numFmtId="1" fontId="28" fillId="0" borderId="4" xfId="3" applyNumberFormat="1" applyFont="1" applyBorder="1" applyAlignment="1">
      <alignment vertical="center" wrapText="1"/>
    </xf>
    <xf numFmtId="164" fontId="28" fillId="0" borderId="4" xfId="4" applyNumberFormat="1" applyFont="1" applyFill="1" applyBorder="1" applyAlignment="1">
      <alignment horizontal="right" vertical="center"/>
    </xf>
    <xf numFmtId="3" fontId="6" fillId="2" borderId="4" xfId="3" quotePrefix="1" applyNumberFormat="1" applyFont="1" applyFill="1" applyBorder="1" applyAlignment="1">
      <alignment horizontal="right" vertical="center" wrapText="1"/>
    </xf>
    <xf numFmtId="49" fontId="28" fillId="0" borderId="4" xfId="3" applyNumberFormat="1" applyFont="1" applyBorder="1" applyAlignment="1">
      <alignment horizontal="center" vertical="center"/>
    </xf>
    <xf numFmtId="1" fontId="31" fillId="2" borderId="4" xfId="3" applyNumberFormat="1" applyFont="1" applyFill="1" applyBorder="1" applyAlignment="1">
      <alignment horizontal="left" vertical="center" wrapText="1"/>
    </xf>
    <xf numFmtId="3" fontId="28" fillId="2" borderId="4" xfId="3" quotePrefix="1" applyNumberFormat="1" applyFont="1" applyFill="1" applyBorder="1" applyAlignment="1">
      <alignment horizontal="right" vertical="center" wrapText="1"/>
    </xf>
    <xf numFmtId="3" fontId="28" fillId="2" borderId="4" xfId="3" applyNumberFormat="1" applyFont="1" applyFill="1" applyBorder="1" applyAlignment="1">
      <alignment horizontal="center" vertical="center" wrapText="1"/>
    </xf>
    <xf numFmtId="3" fontId="28" fillId="2" borderId="4" xfId="4" applyNumberFormat="1" applyFont="1" applyFill="1" applyBorder="1" applyAlignment="1">
      <alignment horizontal="right" vertical="center" shrinkToFit="1"/>
    </xf>
    <xf numFmtId="1" fontId="6" fillId="0" borderId="4" xfId="3" applyNumberFormat="1" applyFont="1" applyBorder="1" applyAlignment="1">
      <alignment vertical="center" wrapText="1"/>
    </xf>
    <xf numFmtId="3" fontId="6" fillId="0" borderId="4" xfId="3" applyNumberFormat="1" applyFont="1" applyBorder="1" applyAlignment="1">
      <alignment horizontal="center" vertical="center" wrapText="1"/>
    </xf>
    <xf numFmtId="1" fontId="6" fillId="0" borderId="4" xfId="3" quotePrefix="1" applyNumberFormat="1" applyFont="1" applyBorder="1" applyAlignment="1">
      <alignment horizontal="left" vertical="center" wrapText="1"/>
    </xf>
    <xf numFmtId="164" fontId="9" fillId="0" borderId="4" xfId="4" applyNumberFormat="1" applyFont="1" applyFill="1" applyBorder="1" applyAlignment="1">
      <alignment horizontal="right" vertical="center"/>
    </xf>
    <xf numFmtId="49" fontId="6" fillId="0" borderId="5" xfId="3" applyNumberFormat="1" applyFont="1" applyBorder="1" applyAlignment="1">
      <alignment horizontal="center" vertical="center"/>
    </xf>
    <xf numFmtId="1" fontId="6" fillId="0" borderId="5" xfId="3" applyNumberFormat="1" applyFont="1" applyBorder="1" applyAlignment="1">
      <alignment vertical="center" wrapText="1"/>
    </xf>
    <xf numFmtId="1" fontId="6" fillId="0" borderId="5" xfId="3" applyNumberFormat="1" applyFont="1" applyBorder="1" applyAlignment="1">
      <alignment vertical="center"/>
    </xf>
    <xf numFmtId="1" fontId="6" fillId="0" borderId="5" xfId="3" applyNumberFormat="1" applyFont="1" applyBorder="1" applyAlignment="1">
      <alignment horizontal="center" vertical="center"/>
    </xf>
    <xf numFmtId="1" fontId="3" fillId="0" borderId="5" xfId="3" applyNumberFormat="1" applyFont="1" applyBorder="1" applyAlignment="1">
      <alignment horizontal="center" vertical="center" wrapText="1"/>
    </xf>
    <xf numFmtId="1" fontId="6" fillId="0" borderId="5" xfId="3" applyNumberFormat="1" applyFont="1" applyBorder="1" applyAlignment="1">
      <alignment horizontal="center" vertical="center" wrapText="1"/>
    </xf>
    <xf numFmtId="164" fontId="6" fillId="0" borderId="5" xfId="4" applyNumberFormat="1" applyFont="1" applyFill="1" applyBorder="1" applyAlignment="1">
      <alignment horizontal="right" vertical="center"/>
    </xf>
    <xf numFmtId="1" fontId="3" fillId="0" borderId="5" xfId="3" applyNumberFormat="1" applyFont="1" applyBorder="1" applyAlignment="1">
      <alignment horizontal="right" vertical="center"/>
    </xf>
    <xf numFmtId="1" fontId="11" fillId="0" borderId="5" xfId="3" applyNumberFormat="1" applyFont="1" applyBorder="1" applyAlignment="1">
      <alignment horizontal="right" vertical="center"/>
    </xf>
    <xf numFmtId="1" fontId="3" fillId="0" borderId="5" xfId="3" applyNumberFormat="1" applyFont="1" applyBorder="1" applyAlignment="1">
      <alignment horizontal="center" vertical="center"/>
    </xf>
    <xf numFmtId="1" fontId="3" fillId="0" borderId="0" xfId="3" applyNumberFormat="1" applyFont="1" applyAlignment="1">
      <alignment horizontal="center" vertical="center"/>
    </xf>
    <xf numFmtId="1" fontId="3" fillId="0" borderId="0" xfId="3" applyNumberFormat="1" applyFont="1" applyAlignment="1">
      <alignment vertical="center" wrapText="1"/>
    </xf>
    <xf numFmtId="1" fontId="3" fillId="0" borderId="0" xfId="3" applyNumberFormat="1" applyFont="1" applyAlignment="1">
      <alignment horizontal="center" vertical="center" wrapText="1"/>
    </xf>
    <xf numFmtId="1" fontId="19" fillId="0" borderId="0" xfId="3" applyNumberFormat="1" applyFont="1" applyAlignment="1">
      <alignment horizontal="center" vertical="center" wrapText="1"/>
    </xf>
    <xf numFmtId="1" fontId="3" fillId="0" borderId="0" xfId="3" applyNumberFormat="1" applyFont="1" applyAlignment="1">
      <alignment horizontal="right" vertical="center"/>
    </xf>
    <xf numFmtId="1" fontId="11" fillId="0" borderId="0" xfId="3" applyNumberFormat="1" applyFont="1" applyAlignment="1">
      <alignment horizontal="right" vertical="center"/>
    </xf>
  </cellXfs>
  <cellStyles count="10">
    <cellStyle name="Comma" xfId="1" builtinId="3"/>
    <cellStyle name="Comma 10" xfId="4" xr:uid="{08CE19A9-EA35-48EC-A12E-08C24301310C}"/>
    <cellStyle name="Comma 10 10 2" xfId="6" xr:uid="{7D37789C-1FE2-4888-9DB4-D8558A729999}"/>
    <cellStyle name="Normal" xfId="0" builtinId="0"/>
    <cellStyle name="Normal 2 2" xfId="8" xr:uid="{D30FCABE-EB75-4241-A16D-25BF7B2F1E0E}"/>
    <cellStyle name="Normal 55 5" xfId="7" xr:uid="{9C50DC4E-5953-45A7-8F81-A75C0E33B33A}"/>
    <cellStyle name="Normal_Bieu KH 2012- Dak Lak (T9)- lan 4" xfId="9" xr:uid="{C5B1FAB0-AA02-4364-9151-3A39F21F9F49}"/>
    <cellStyle name="Normal_Bieu mau (CV )" xfId="3" xr:uid="{CABC72B0-C587-4CF0-8458-8B773E80E59B}"/>
    <cellStyle name="Normal_Nhu cau ANQP 2011" xfId="5" xr:uid="{D5DC39B6-70F7-4090-AA13-DE81D20CFA77}"/>
    <cellStyle name="Normal_Theo doi" xfId="2" xr:uid="{E01EEB31-3E38-4ECB-91E7-F1BE53576217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D9B5-1AC7-443F-AED5-40F81A0BEAC3}">
  <dimension ref="A1:AJ92"/>
  <sheetViews>
    <sheetView tabSelected="1" topLeftCell="A10" workbookViewId="0">
      <selection activeCell="AJ15" sqref="AJ15"/>
    </sheetView>
  </sheetViews>
  <sheetFormatPr defaultColWidth="8" defaultRowHeight="12" x14ac:dyDescent="0.25"/>
  <cols>
    <col min="1" max="1" width="4" style="155" customWidth="1"/>
    <col min="2" max="2" width="25.5" style="156" customWidth="1"/>
    <col min="3" max="3" width="7.625" style="157" customWidth="1"/>
    <col min="4" max="4" width="9.875" style="157" customWidth="1"/>
    <col min="5" max="5" width="9" style="157" customWidth="1"/>
    <col min="6" max="6" width="12.875" style="158" customWidth="1"/>
    <col min="7" max="7" width="9.375" style="159" customWidth="1"/>
    <col min="8" max="8" width="9.25" style="159" customWidth="1"/>
    <col min="9" max="9" width="8" style="159" hidden="1" customWidth="1"/>
    <col min="10" max="10" width="7.625" style="159" hidden="1" customWidth="1"/>
    <col min="11" max="11" width="7.125" style="159" hidden="1" customWidth="1"/>
    <col min="12" max="12" width="6.75" style="159" hidden="1" customWidth="1"/>
    <col min="13" max="13" width="7.75" style="159" hidden="1" customWidth="1"/>
    <col min="14" max="14" width="7.625" style="159" hidden="1" customWidth="1"/>
    <col min="15" max="15" width="23.25" style="159" hidden="1" customWidth="1"/>
    <col min="16" max="16" width="13.75" style="159" hidden="1" customWidth="1"/>
    <col min="17" max="17" width="8.875" style="159" customWidth="1"/>
    <col min="18" max="18" width="9" style="159" customWidth="1"/>
    <col min="19" max="19" width="7.875" style="160" customWidth="1"/>
    <col min="20" max="20" width="6.25" style="160" hidden="1" customWidth="1"/>
    <col min="21" max="21" width="8.125" style="159" customWidth="1"/>
    <col min="22" max="22" width="8" style="159" customWidth="1"/>
    <col min="23" max="23" width="9.125" style="160" customWidth="1"/>
    <col min="24" max="24" width="7.875" style="160" hidden="1" customWidth="1"/>
    <col min="25" max="25" width="11.375" style="155" customWidth="1"/>
    <col min="26" max="27" width="9.875" style="88" hidden="1" customWidth="1"/>
    <col min="28" max="29" width="8" style="88" hidden="1" customWidth="1"/>
    <col min="30" max="32" width="0" style="88" hidden="1" customWidth="1"/>
    <col min="33" max="16384" width="8" style="88"/>
  </cols>
  <sheetData>
    <row r="1" spans="1:36" s="2" customFormat="1" ht="15.75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 t="s">
        <v>1</v>
      </c>
      <c r="X1" s="1"/>
      <c r="Y1" s="1"/>
    </row>
    <row r="2" spans="1:36" s="2" customFormat="1" ht="15.75" x14ac:dyDescent="0.2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AA2" s="4">
        <f>J12-900598</f>
        <v>-413482</v>
      </c>
    </row>
    <row r="3" spans="1:36" s="2" customFormat="1" ht="15.75" x14ac:dyDescent="0.25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6" s="2" customFormat="1" ht="15" x14ac:dyDescent="0.25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36" s="9" customFormat="1" x14ac:dyDescent="0.25">
      <c r="A5" s="7" t="s">
        <v>5</v>
      </c>
      <c r="B5" s="8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/>
      <c r="H5" s="7"/>
      <c r="I5" s="7" t="s">
        <v>11</v>
      </c>
      <c r="J5" s="7"/>
      <c r="K5" s="7"/>
      <c r="L5" s="7"/>
      <c r="M5" s="7"/>
      <c r="N5" s="7"/>
      <c r="O5" s="7" t="s">
        <v>12</v>
      </c>
      <c r="P5" s="7"/>
      <c r="Q5" s="7" t="s">
        <v>13</v>
      </c>
      <c r="R5" s="7"/>
      <c r="S5" s="7"/>
      <c r="T5" s="7"/>
      <c r="U5" s="7" t="s">
        <v>14</v>
      </c>
      <c r="V5" s="7"/>
      <c r="W5" s="7"/>
      <c r="X5" s="7"/>
      <c r="Y5" s="7" t="s">
        <v>15</v>
      </c>
    </row>
    <row r="6" spans="1:36" s="9" customFormat="1" x14ac:dyDescent="0.25">
      <c r="A6" s="7"/>
      <c r="B6" s="10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AB6" s="11">
        <f>Z7-V19-V27-V20</f>
        <v>950987.92599999998</v>
      </c>
    </row>
    <row r="7" spans="1:36" s="9" customFormat="1" ht="15.75" x14ac:dyDescent="0.25">
      <c r="A7" s="7"/>
      <c r="B7" s="10"/>
      <c r="C7" s="7"/>
      <c r="D7" s="7"/>
      <c r="E7" s="7"/>
      <c r="F7" s="7" t="s">
        <v>16</v>
      </c>
      <c r="G7" s="10" t="s">
        <v>17</v>
      </c>
      <c r="H7" s="10"/>
      <c r="I7" s="10" t="s">
        <v>18</v>
      </c>
      <c r="J7" s="10"/>
      <c r="K7" s="12" t="s">
        <v>19</v>
      </c>
      <c r="L7" s="12"/>
      <c r="M7" s="12" t="s">
        <v>20</v>
      </c>
      <c r="N7" s="12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13">
        <v>1144727</v>
      </c>
      <c r="AA7" s="11">
        <f>Z7-V12</f>
        <v>621987.92599999998</v>
      </c>
      <c r="AB7" s="11">
        <f>V12-W12</f>
        <v>414000</v>
      </c>
    </row>
    <row r="8" spans="1:36" s="9" customFormat="1" ht="12.75" x14ac:dyDescent="0.25">
      <c r="A8" s="7"/>
      <c r="B8" s="10"/>
      <c r="C8" s="7"/>
      <c r="D8" s="7"/>
      <c r="E8" s="7"/>
      <c r="F8" s="7"/>
      <c r="G8" s="7" t="s">
        <v>21</v>
      </c>
      <c r="H8" s="7" t="s">
        <v>22</v>
      </c>
      <c r="I8" s="7" t="s">
        <v>21</v>
      </c>
      <c r="J8" s="7" t="s">
        <v>22</v>
      </c>
      <c r="K8" s="7" t="s">
        <v>21</v>
      </c>
      <c r="L8" s="7" t="s">
        <v>22</v>
      </c>
      <c r="M8" s="7" t="s">
        <v>21</v>
      </c>
      <c r="N8" s="7" t="s">
        <v>22</v>
      </c>
      <c r="O8" s="7" t="s">
        <v>21</v>
      </c>
      <c r="P8" s="7" t="s">
        <v>22</v>
      </c>
      <c r="Q8" s="7" t="s">
        <v>21</v>
      </c>
      <c r="R8" s="7" t="s">
        <v>23</v>
      </c>
      <c r="S8" s="7"/>
      <c r="T8" s="7"/>
      <c r="U8" s="7" t="s">
        <v>21</v>
      </c>
      <c r="V8" s="7" t="s">
        <v>23</v>
      </c>
      <c r="W8" s="7"/>
      <c r="X8" s="7"/>
      <c r="Y8" s="7"/>
      <c r="Z8" s="11">
        <f>254943-L12</f>
        <v>84268.351999999984</v>
      </c>
      <c r="AA8" s="11">
        <f>Z7-W12-85000</f>
        <v>950987.92599999998</v>
      </c>
      <c r="AB8" s="9">
        <v>200000</v>
      </c>
      <c r="AC8" s="11">
        <f>AA8-AB8</f>
        <v>750987.92599999998</v>
      </c>
    </row>
    <row r="9" spans="1:36" s="9" customFormat="1" ht="13.5" x14ac:dyDescent="0.25">
      <c r="A9" s="7"/>
      <c r="B9" s="1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 t="s">
        <v>24</v>
      </c>
      <c r="S9" s="14" t="s">
        <v>25</v>
      </c>
      <c r="T9" s="14"/>
      <c r="U9" s="7"/>
      <c r="V9" s="7" t="s">
        <v>24</v>
      </c>
      <c r="W9" s="14" t="s">
        <v>25</v>
      </c>
      <c r="X9" s="14"/>
      <c r="Y9" s="7"/>
      <c r="Z9" s="9" t="s">
        <v>26</v>
      </c>
    </row>
    <row r="10" spans="1:36" s="9" customFormat="1" ht="67.5" x14ac:dyDescent="0.25">
      <c r="A10" s="7"/>
      <c r="B10" s="1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5" t="s">
        <v>27</v>
      </c>
      <c r="T10" s="15" t="s">
        <v>28</v>
      </c>
      <c r="U10" s="7"/>
      <c r="V10" s="7"/>
      <c r="W10" s="15" t="s">
        <v>27</v>
      </c>
      <c r="X10" s="15" t="s">
        <v>28</v>
      </c>
      <c r="Y10" s="7"/>
    </row>
    <row r="11" spans="1:36" s="21" customFormat="1" ht="15" customHeight="1" x14ac:dyDescent="0.25">
      <c r="A11" s="16"/>
      <c r="B11" s="17" t="s">
        <v>24</v>
      </c>
      <c r="C11" s="16"/>
      <c r="D11" s="16"/>
      <c r="E11" s="16"/>
      <c r="F11" s="16"/>
      <c r="G11" s="18">
        <v>10000893.225</v>
      </c>
      <c r="H11" s="18">
        <v>6828672.2249999996</v>
      </c>
      <c r="I11" s="18">
        <v>665116</v>
      </c>
      <c r="J11" s="18">
        <v>487116</v>
      </c>
      <c r="K11" s="18">
        <v>170674.64800000002</v>
      </c>
      <c r="L11" s="18">
        <v>170674.64800000002</v>
      </c>
      <c r="M11" s="18">
        <v>640116</v>
      </c>
      <c r="N11" s="18">
        <v>487116</v>
      </c>
      <c r="O11" s="18">
        <v>1221928</v>
      </c>
      <c r="P11" s="18">
        <v>804116</v>
      </c>
      <c r="Q11" s="18">
        <v>8486819.2239999995</v>
      </c>
      <c r="R11" s="18">
        <v>7827436.2239999995</v>
      </c>
      <c r="S11" s="18">
        <v>258030.22400000002</v>
      </c>
      <c r="T11" s="18">
        <v>0</v>
      </c>
      <c r="U11" s="18">
        <v>1469162.074</v>
      </c>
      <c r="V11" s="18">
        <v>1469162.074</v>
      </c>
      <c r="W11" s="18">
        <v>108739.07399999999</v>
      </c>
      <c r="X11" s="19"/>
      <c r="Y11" s="16"/>
      <c r="Z11" s="20">
        <f>R11-J11</f>
        <v>7340320.2239999995</v>
      </c>
      <c r="AA11" s="20">
        <f>H11*20/100</f>
        <v>1365734.4450000001</v>
      </c>
      <c r="AC11" s="22">
        <f>V12-W12</f>
        <v>414000</v>
      </c>
    </row>
    <row r="12" spans="1:36" s="30" customFormat="1" ht="15" customHeight="1" x14ac:dyDescent="0.25">
      <c r="A12" s="23" t="s">
        <v>29</v>
      </c>
      <c r="B12" s="23" t="s">
        <v>30</v>
      </c>
      <c r="C12" s="24"/>
      <c r="D12" s="24"/>
      <c r="E12" s="24"/>
      <c r="F12" s="25"/>
      <c r="G12" s="26">
        <v>3027114.2250000001</v>
      </c>
      <c r="H12" s="26">
        <v>2560406.2250000001</v>
      </c>
      <c r="I12" s="26">
        <v>544116</v>
      </c>
      <c r="J12" s="26">
        <v>487116</v>
      </c>
      <c r="K12" s="26">
        <v>170674.64800000002</v>
      </c>
      <c r="L12" s="26">
        <v>170674.64800000002</v>
      </c>
      <c r="M12" s="26">
        <v>534116</v>
      </c>
      <c r="N12" s="26">
        <v>487116</v>
      </c>
      <c r="O12" s="26">
        <v>1080928</v>
      </c>
      <c r="P12" s="26">
        <v>784116</v>
      </c>
      <c r="Q12" s="26">
        <v>2579491.2239999999</v>
      </c>
      <c r="R12" s="26">
        <v>2263406.2239999999</v>
      </c>
      <c r="S12" s="26">
        <v>258030.22400000002</v>
      </c>
      <c r="T12" s="26">
        <v>0</v>
      </c>
      <c r="U12" s="26">
        <v>522739.07400000002</v>
      </c>
      <c r="V12" s="26">
        <v>522739.07400000002</v>
      </c>
      <c r="W12" s="26">
        <v>108739.07399999999</v>
      </c>
      <c r="X12" s="26" t="e">
        <v>#REF!</v>
      </c>
      <c r="Y12" s="27"/>
      <c r="Z12" s="28">
        <f t="shared" ref="Z12:Z34" si="0">V12/H12*100</f>
        <v>20.416255393223786</v>
      </c>
      <c r="AA12" s="29">
        <f>H12*20/100</f>
        <v>512081.245</v>
      </c>
      <c r="AC12" s="31">
        <f>R12-J12</f>
        <v>1776290.2239999999</v>
      </c>
      <c r="AE12" s="31">
        <f>W12+V19</f>
        <v>193739.07399999999</v>
      </c>
      <c r="AI12" s="31"/>
    </row>
    <row r="13" spans="1:36" s="2" customFormat="1" ht="24" x14ac:dyDescent="0.25">
      <c r="A13" s="32" t="s">
        <v>38</v>
      </c>
      <c r="B13" s="33" t="s">
        <v>39</v>
      </c>
      <c r="C13" s="53"/>
      <c r="D13" s="53"/>
      <c r="E13" s="53"/>
      <c r="F13" s="34"/>
      <c r="G13" s="35">
        <f>G14</f>
        <v>104000</v>
      </c>
      <c r="H13" s="35">
        <f t="shared" ref="H13:X14" si="1">H14</f>
        <v>100000</v>
      </c>
      <c r="I13" s="35">
        <f t="shared" si="1"/>
        <v>4000</v>
      </c>
      <c r="J13" s="35">
        <f t="shared" si="1"/>
        <v>0</v>
      </c>
      <c r="K13" s="35">
        <f t="shared" si="1"/>
        <v>0</v>
      </c>
      <c r="L13" s="35">
        <f t="shared" si="1"/>
        <v>0</v>
      </c>
      <c r="M13" s="35">
        <f t="shared" si="1"/>
        <v>4000</v>
      </c>
      <c r="N13" s="35">
        <f t="shared" si="1"/>
        <v>0</v>
      </c>
      <c r="O13" s="35">
        <f t="shared" si="1"/>
        <v>4000</v>
      </c>
      <c r="P13" s="35">
        <f t="shared" si="1"/>
        <v>0</v>
      </c>
      <c r="Q13" s="35">
        <f t="shared" si="1"/>
        <v>104000</v>
      </c>
      <c r="R13" s="35">
        <f t="shared" si="1"/>
        <v>100000</v>
      </c>
      <c r="S13" s="42">
        <f t="shared" si="1"/>
        <v>0</v>
      </c>
      <c r="T13" s="35">
        <f t="shared" si="1"/>
        <v>0</v>
      </c>
      <c r="U13" s="35">
        <f t="shared" si="1"/>
        <v>18000</v>
      </c>
      <c r="V13" s="35">
        <f t="shared" si="1"/>
        <v>18000</v>
      </c>
      <c r="W13" s="42">
        <f t="shared" si="1"/>
        <v>0</v>
      </c>
      <c r="X13" s="35">
        <f t="shared" si="1"/>
        <v>0</v>
      </c>
      <c r="Y13" s="36"/>
      <c r="Z13" s="37">
        <f t="shared" si="0"/>
        <v>18</v>
      </c>
      <c r="AA13" s="20">
        <f t="shared" ref="AA13:AA34" si="2">H13*18/100</f>
        <v>18000</v>
      </c>
      <c r="AC13" s="4">
        <f>R13-J13</f>
        <v>100000</v>
      </c>
    </row>
    <row r="14" spans="1:36" s="44" customFormat="1" ht="26.25" customHeight="1" x14ac:dyDescent="0.25">
      <c r="A14" s="38" t="s">
        <v>32</v>
      </c>
      <c r="B14" s="39" t="s">
        <v>40</v>
      </c>
      <c r="C14" s="40"/>
      <c r="D14" s="40"/>
      <c r="E14" s="40"/>
      <c r="F14" s="41"/>
      <c r="G14" s="42">
        <f>G15</f>
        <v>104000</v>
      </c>
      <c r="H14" s="42">
        <f t="shared" si="1"/>
        <v>100000</v>
      </c>
      <c r="I14" s="42">
        <f t="shared" si="1"/>
        <v>4000</v>
      </c>
      <c r="J14" s="42">
        <f t="shared" si="1"/>
        <v>0</v>
      </c>
      <c r="K14" s="42">
        <f t="shared" si="1"/>
        <v>0</v>
      </c>
      <c r="L14" s="42">
        <f t="shared" si="1"/>
        <v>0</v>
      </c>
      <c r="M14" s="42">
        <f t="shared" si="1"/>
        <v>4000</v>
      </c>
      <c r="N14" s="42">
        <f t="shared" si="1"/>
        <v>0</v>
      </c>
      <c r="O14" s="42">
        <f t="shared" si="1"/>
        <v>4000</v>
      </c>
      <c r="P14" s="42">
        <f t="shared" si="1"/>
        <v>0</v>
      </c>
      <c r="Q14" s="42">
        <f t="shared" si="1"/>
        <v>104000</v>
      </c>
      <c r="R14" s="42">
        <f t="shared" si="1"/>
        <v>100000</v>
      </c>
      <c r="S14" s="42">
        <f t="shared" si="1"/>
        <v>0</v>
      </c>
      <c r="T14" s="42">
        <f t="shared" si="1"/>
        <v>0</v>
      </c>
      <c r="U14" s="42">
        <f t="shared" si="1"/>
        <v>18000</v>
      </c>
      <c r="V14" s="42">
        <f t="shared" si="1"/>
        <v>18000</v>
      </c>
      <c r="W14" s="42">
        <f t="shared" si="1"/>
        <v>0</v>
      </c>
      <c r="X14" s="42">
        <f t="shared" si="1"/>
        <v>0</v>
      </c>
      <c r="Y14" s="43"/>
      <c r="Z14" s="37">
        <f t="shared" si="0"/>
        <v>18</v>
      </c>
      <c r="AA14" s="20">
        <f t="shared" si="2"/>
        <v>18000</v>
      </c>
      <c r="AC14" s="45">
        <f>R14-J14</f>
        <v>100000</v>
      </c>
    </row>
    <row r="15" spans="1:36" s="2" customFormat="1" ht="57" customHeight="1" x14ac:dyDescent="0.25">
      <c r="A15" s="54">
        <v>1</v>
      </c>
      <c r="B15" s="55" t="s">
        <v>41</v>
      </c>
      <c r="C15" s="48" t="s">
        <v>42</v>
      </c>
      <c r="D15" s="53" t="s">
        <v>43</v>
      </c>
      <c r="E15" s="53" t="s">
        <v>44</v>
      </c>
      <c r="F15" s="48" t="s">
        <v>45</v>
      </c>
      <c r="G15" s="49">
        <v>104000</v>
      </c>
      <c r="H15" s="49">
        <v>100000</v>
      </c>
      <c r="I15" s="51">
        <v>4000</v>
      </c>
      <c r="J15" s="51"/>
      <c r="K15" s="51"/>
      <c r="L15" s="51"/>
      <c r="M15" s="51">
        <v>4000</v>
      </c>
      <c r="N15" s="51"/>
      <c r="O15" s="51">
        <v>4000</v>
      </c>
      <c r="P15" s="51"/>
      <c r="Q15" s="49">
        <v>104000</v>
      </c>
      <c r="R15" s="49">
        <v>100000</v>
      </c>
      <c r="S15" s="56"/>
      <c r="T15" s="51"/>
      <c r="U15" s="51">
        <f>V15</f>
        <v>18000</v>
      </c>
      <c r="V15" s="51">
        <v>18000</v>
      </c>
      <c r="W15" s="56"/>
      <c r="X15" s="51"/>
      <c r="Y15" s="36" t="s">
        <v>37</v>
      </c>
      <c r="Z15" s="37">
        <f t="shared" si="0"/>
        <v>18</v>
      </c>
      <c r="AA15" s="20">
        <f t="shared" si="2"/>
        <v>18000</v>
      </c>
      <c r="AC15" s="4"/>
      <c r="AH15" s="4"/>
      <c r="AJ15" s="4"/>
    </row>
    <row r="16" spans="1:36" s="2" customFormat="1" ht="26.25" customHeight="1" x14ac:dyDescent="0.25">
      <c r="A16" s="57" t="s">
        <v>46</v>
      </c>
      <c r="B16" s="58" t="s">
        <v>47</v>
      </c>
      <c r="C16" s="53"/>
      <c r="D16" s="53"/>
      <c r="E16" s="53"/>
      <c r="F16" s="34"/>
      <c r="G16" s="35">
        <f t="shared" ref="G16:U16" si="3">G17+G25+G35</f>
        <v>2842114.2250000001</v>
      </c>
      <c r="H16" s="35">
        <f t="shared" si="3"/>
        <v>2384406.2250000001</v>
      </c>
      <c r="I16" s="35">
        <f t="shared" si="3"/>
        <v>535116</v>
      </c>
      <c r="J16" s="35">
        <f t="shared" si="3"/>
        <v>487116</v>
      </c>
      <c r="K16" s="35">
        <f t="shared" si="3"/>
        <v>170674.64800000002</v>
      </c>
      <c r="L16" s="35">
        <f t="shared" si="3"/>
        <v>170674.64800000002</v>
      </c>
      <c r="M16" s="35">
        <f t="shared" si="3"/>
        <v>525116</v>
      </c>
      <c r="N16" s="35">
        <f t="shared" si="3"/>
        <v>487116</v>
      </c>
      <c r="O16" s="35">
        <f t="shared" si="3"/>
        <v>1071928</v>
      </c>
      <c r="P16" s="35">
        <f t="shared" si="3"/>
        <v>784116</v>
      </c>
      <c r="Q16" s="35">
        <f t="shared" si="3"/>
        <v>2394491.2239999999</v>
      </c>
      <c r="R16" s="35">
        <f t="shared" si="3"/>
        <v>2087406.2239999999</v>
      </c>
      <c r="S16" s="35">
        <f t="shared" si="3"/>
        <v>258030.22400000002</v>
      </c>
      <c r="T16" s="35">
        <f t="shared" si="3"/>
        <v>0</v>
      </c>
      <c r="U16" s="35">
        <f t="shared" si="3"/>
        <v>490739.07400000002</v>
      </c>
      <c r="V16" s="35">
        <f>V17+V25+V35</f>
        <v>490739.07400000002</v>
      </c>
      <c r="W16" s="35">
        <f>W17+W25+W35</f>
        <v>108739.07399999999</v>
      </c>
      <c r="X16" s="35" t="e">
        <f>X17+X25</f>
        <v>#REF!</v>
      </c>
      <c r="Y16" s="36"/>
      <c r="Z16" s="37">
        <f t="shared" si="0"/>
        <v>20.581185741536135</v>
      </c>
      <c r="AA16" s="20">
        <f t="shared" si="2"/>
        <v>429193.12050000002</v>
      </c>
      <c r="AC16" s="4">
        <f>R16-J16</f>
        <v>1600290.2239999999</v>
      </c>
    </row>
    <row r="17" spans="1:29" s="2" customFormat="1" ht="34.5" customHeight="1" x14ac:dyDescent="0.25">
      <c r="A17" s="57" t="s">
        <v>48</v>
      </c>
      <c r="B17" s="33" t="s">
        <v>49</v>
      </c>
      <c r="C17" s="53"/>
      <c r="D17" s="53"/>
      <c r="E17" s="53"/>
      <c r="F17" s="34"/>
      <c r="G17" s="35">
        <f>G18</f>
        <v>208030.22500000001</v>
      </c>
      <c r="H17" s="35">
        <f t="shared" ref="H17:X17" si="4">H18</f>
        <v>138030.22500000001</v>
      </c>
      <c r="I17" s="35">
        <f t="shared" si="4"/>
        <v>30000</v>
      </c>
      <c r="J17" s="35">
        <f t="shared" si="4"/>
        <v>30000</v>
      </c>
      <c r="K17" s="35">
        <f t="shared" si="4"/>
        <v>6454.1570000000002</v>
      </c>
      <c r="L17" s="35">
        <f t="shared" si="4"/>
        <v>6454.1570000000002</v>
      </c>
      <c r="M17" s="35">
        <f t="shared" si="4"/>
        <v>30000</v>
      </c>
      <c r="N17" s="35">
        <f t="shared" si="4"/>
        <v>30000</v>
      </c>
      <c r="O17" s="35">
        <f t="shared" si="4"/>
        <v>45000</v>
      </c>
      <c r="P17" s="35">
        <f t="shared" si="4"/>
        <v>45000</v>
      </c>
      <c r="Q17" s="35">
        <f t="shared" si="4"/>
        <v>123030.22500000001</v>
      </c>
      <c r="R17" s="35">
        <f t="shared" si="4"/>
        <v>123030.22500000001</v>
      </c>
      <c r="S17" s="42">
        <f t="shared" si="4"/>
        <v>8030.2249999999985</v>
      </c>
      <c r="T17" s="35">
        <f t="shared" si="4"/>
        <v>0</v>
      </c>
      <c r="U17" s="35">
        <f t="shared" si="4"/>
        <v>93030.225000000006</v>
      </c>
      <c r="V17" s="35">
        <f t="shared" si="4"/>
        <v>93030.225000000006</v>
      </c>
      <c r="W17" s="42">
        <f t="shared" si="4"/>
        <v>8030.2249999999985</v>
      </c>
      <c r="X17" s="35" t="e">
        <f t="shared" si="4"/>
        <v>#REF!</v>
      </c>
      <c r="Y17" s="36"/>
      <c r="Z17" s="37">
        <f t="shared" si="0"/>
        <v>67.398444797144975</v>
      </c>
      <c r="AA17" s="20">
        <f t="shared" si="2"/>
        <v>24845.440500000004</v>
      </c>
      <c r="AC17" s="4">
        <f>R17-J17</f>
        <v>93030.225000000006</v>
      </c>
    </row>
    <row r="18" spans="1:29" s="44" customFormat="1" ht="39.75" customHeight="1" x14ac:dyDescent="0.25">
      <c r="A18" s="38" t="s">
        <v>32</v>
      </c>
      <c r="B18" s="39" t="s">
        <v>50</v>
      </c>
      <c r="C18" s="40"/>
      <c r="D18" s="40"/>
      <c r="E18" s="40"/>
      <c r="F18" s="41"/>
      <c r="G18" s="42">
        <f t="shared" ref="G18:W18" si="5">SUM(G19:G20)</f>
        <v>208030.22500000001</v>
      </c>
      <c r="H18" s="42">
        <f t="shared" si="5"/>
        <v>138030.22500000001</v>
      </c>
      <c r="I18" s="42">
        <f t="shared" si="5"/>
        <v>30000</v>
      </c>
      <c r="J18" s="42">
        <f t="shared" si="5"/>
        <v>30000</v>
      </c>
      <c r="K18" s="42">
        <f t="shared" si="5"/>
        <v>6454.1570000000002</v>
      </c>
      <c r="L18" s="42">
        <f t="shared" si="5"/>
        <v>6454.1570000000002</v>
      </c>
      <c r="M18" s="42">
        <f t="shared" si="5"/>
        <v>30000</v>
      </c>
      <c r="N18" s="42">
        <f t="shared" si="5"/>
        <v>30000</v>
      </c>
      <c r="O18" s="42">
        <f t="shared" si="5"/>
        <v>45000</v>
      </c>
      <c r="P18" s="42">
        <f t="shared" si="5"/>
        <v>45000</v>
      </c>
      <c r="Q18" s="42">
        <f t="shared" si="5"/>
        <v>123030.22500000001</v>
      </c>
      <c r="R18" s="42">
        <f t="shared" si="5"/>
        <v>123030.22500000001</v>
      </c>
      <c r="S18" s="42">
        <f t="shared" si="5"/>
        <v>8030.2249999999985</v>
      </c>
      <c r="T18" s="42">
        <f t="shared" si="5"/>
        <v>0</v>
      </c>
      <c r="U18" s="42">
        <f t="shared" si="5"/>
        <v>93030.225000000006</v>
      </c>
      <c r="V18" s="42">
        <f t="shared" si="5"/>
        <v>93030.225000000006</v>
      </c>
      <c r="W18" s="42">
        <f t="shared" si="5"/>
        <v>8030.2249999999985</v>
      </c>
      <c r="X18" s="42" t="e">
        <f>SUM(#REF!)</f>
        <v>#REF!</v>
      </c>
      <c r="Y18" s="43"/>
      <c r="Z18" s="37">
        <f t="shared" si="0"/>
        <v>67.398444797144975</v>
      </c>
      <c r="AA18" s="20">
        <f t="shared" si="2"/>
        <v>24845.440500000004</v>
      </c>
      <c r="AC18" s="45"/>
    </row>
    <row r="19" spans="1:29" s="2" customFormat="1" ht="69.75" customHeight="1" x14ac:dyDescent="0.25">
      <c r="A19" s="46">
        <v>1</v>
      </c>
      <c r="B19" s="47" t="s">
        <v>51</v>
      </c>
      <c r="C19" s="53" t="s">
        <v>52</v>
      </c>
      <c r="D19" s="53" t="s">
        <v>53</v>
      </c>
      <c r="E19" s="53"/>
      <c r="F19" s="59" t="s">
        <v>54</v>
      </c>
      <c r="G19" s="51">
        <v>200000</v>
      </c>
      <c r="H19" s="51">
        <v>130000</v>
      </c>
      <c r="I19" s="50">
        <f>115000-85000</f>
        <v>30000</v>
      </c>
      <c r="J19" s="50">
        <f>115000-85000</f>
        <v>30000</v>
      </c>
      <c r="K19" s="51">
        <v>6454.1570000000002</v>
      </c>
      <c r="L19" s="51">
        <v>6454.1570000000002</v>
      </c>
      <c r="M19" s="51">
        <f t="shared" ref="M19:N20" si="6">I19</f>
        <v>30000</v>
      </c>
      <c r="N19" s="51">
        <f t="shared" si="6"/>
        <v>30000</v>
      </c>
      <c r="O19" s="51">
        <f t="shared" ref="O19" si="7">P19</f>
        <v>45000</v>
      </c>
      <c r="P19" s="51">
        <f t="shared" ref="P19" si="8">H19-R19+J19</f>
        <v>45000</v>
      </c>
      <c r="Q19" s="50">
        <v>115000</v>
      </c>
      <c r="R19" s="50">
        <v>115000</v>
      </c>
      <c r="S19" s="56">
        <v>0</v>
      </c>
      <c r="T19" s="56"/>
      <c r="U19" s="51">
        <v>85000</v>
      </c>
      <c r="V19" s="51">
        <v>85000</v>
      </c>
      <c r="W19" s="56"/>
      <c r="X19" s="56"/>
      <c r="Y19" s="36"/>
      <c r="Z19" s="37">
        <f t="shared" si="0"/>
        <v>65.384615384615387</v>
      </c>
      <c r="AA19" s="20">
        <f t="shared" si="2"/>
        <v>23400</v>
      </c>
      <c r="AC19" s="4">
        <f t="shared" ref="AC19:AC20" si="9">R19-J19</f>
        <v>85000</v>
      </c>
    </row>
    <row r="20" spans="1:29" s="2" customFormat="1" ht="34.5" customHeight="1" x14ac:dyDescent="0.25">
      <c r="A20" s="46">
        <v>2</v>
      </c>
      <c r="B20" s="60" t="s">
        <v>55</v>
      </c>
      <c r="C20" s="53" t="s">
        <v>56</v>
      </c>
      <c r="D20" s="53"/>
      <c r="E20" s="53"/>
      <c r="F20" s="61"/>
      <c r="G20" s="50">
        <v>8030.2249999999985</v>
      </c>
      <c r="H20" s="50">
        <v>8030.2249999999985</v>
      </c>
      <c r="I20" s="51"/>
      <c r="J20" s="51"/>
      <c r="K20" s="51"/>
      <c r="L20" s="51"/>
      <c r="M20" s="51">
        <f t="shared" si="6"/>
        <v>0</v>
      </c>
      <c r="N20" s="51">
        <f t="shared" si="6"/>
        <v>0</v>
      </c>
      <c r="O20" s="51">
        <f t="shared" ref="O20:P20" si="10">G20-Q20</f>
        <v>0</v>
      </c>
      <c r="P20" s="51">
        <f t="shared" si="10"/>
        <v>0</v>
      </c>
      <c r="Q20" s="50">
        <v>8030.2249999999985</v>
      </c>
      <c r="R20" s="50">
        <v>8030.2249999999985</v>
      </c>
      <c r="S20" s="62">
        <v>8030.2249999999985</v>
      </c>
      <c r="T20" s="50"/>
      <c r="U20" s="50">
        <v>8030.2249999999985</v>
      </c>
      <c r="V20" s="50">
        <v>8030.2249999999985</v>
      </c>
      <c r="W20" s="62">
        <v>8030.2249999999985</v>
      </c>
      <c r="X20" s="56"/>
      <c r="Y20" s="63"/>
      <c r="Z20" s="37">
        <f t="shared" si="0"/>
        <v>100</v>
      </c>
      <c r="AA20" s="20">
        <f t="shared" si="2"/>
        <v>1445.4404999999999</v>
      </c>
      <c r="AC20" s="4">
        <f t="shared" si="9"/>
        <v>8030.2249999999985</v>
      </c>
    </row>
    <row r="21" spans="1:29" s="71" customFormat="1" ht="30" customHeight="1" x14ac:dyDescent="0.25">
      <c r="A21" s="64" t="s">
        <v>57</v>
      </c>
      <c r="B21" s="65" t="s">
        <v>58</v>
      </c>
      <c r="C21" s="66" t="s">
        <v>35</v>
      </c>
      <c r="D21" s="66" t="s">
        <v>59</v>
      </c>
      <c r="E21" s="67"/>
      <c r="F21" s="68"/>
      <c r="G21" s="56"/>
      <c r="H21" s="56"/>
      <c r="I21" s="62"/>
      <c r="J21" s="62"/>
      <c r="K21" s="56"/>
      <c r="L21" s="56"/>
      <c r="M21" s="56"/>
      <c r="N21" s="56"/>
      <c r="O21" s="56"/>
      <c r="P21" s="56"/>
      <c r="Q21" s="62"/>
      <c r="R21" s="62"/>
      <c r="S21" s="56"/>
      <c r="T21" s="56"/>
      <c r="U21" s="56">
        <v>2456.3000000000002</v>
      </c>
      <c r="V21" s="56">
        <v>2456.3000000000002</v>
      </c>
      <c r="W21" s="56">
        <v>2456.3000000000002</v>
      </c>
      <c r="X21" s="56"/>
      <c r="Y21" s="43"/>
      <c r="Z21" s="69"/>
      <c r="AA21" s="70"/>
      <c r="AC21" s="72"/>
    </row>
    <row r="22" spans="1:29" s="71" customFormat="1" ht="32.25" customHeight="1" x14ac:dyDescent="0.25">
      <c r="A22" s="64" t="s">
        <v>60</v>
      </c>
      <c r="B22" s="65" t="s">
        <v>61</v>
      </c>
      <c r="C22" s="64" t="s">
        <v>52</v>
      </c>
      <c r="D22" s="66" t="s">
        <v>62</v>
      </c>
      <c r="E22" s="67"/>
      <c r="F22" s="68"/>
      <c r="G22" s="56"/>
      <c r="H22" s="56"/>
      <c r="I22" s="62"/>
      <c r="J22" s="62"/>
      <c r="K22" s="56"/>
      <c r="L22" s="56"/>
      <c r="M22" s="56"/>
      <c r="N22" s="56"/>
      <c r="O22" s="56"/>
      <c r="P22" s="56"/>
      <c r="Q22" s="62"/>
      <c r="R22" s="62"/>
      <c r="S22" s="56"/>
      <c r="T22" s="56"/>
      <c r="U22" s="56">
        <v>1939.0519999999999</v>
      </c>
      <c r="V22" s="56">
        <v>1939.0519999999999</v>
      </c>
      <c r="W22" s="56">
        <v>1939.0519999999999</v>
      </c>
      <c r="X22" s="56"/>
      <c r="Y22" s="43"/>
      <c r="Z22" s="69"/>
      <c r="AA22" s="70"/>
      <c r="AC22" s="72"/>
    </row>
    <row r="23" spans="1:29" s="71" customFormat="1" ht="28.5" customHeight="1" x14ac:dyDescent="0.25">
      <c r="A23" s="64" t="s">
        <v>63</v>
      </c>
      <c r="B23" s="65" t="s">
        <v>64</v>
      </c>
      <c r="C23" s="66" t="s">
        <v>65</v>
      </c>
      <c r="D23" s="66" t="s">
        <v>66</v>
      </c>
      <c r="E23" s="67"/>
      <c r="F23" s="68"/>
      <c r="G23" s="56"/>
      <c r="H23" s="56"/>
      <c r="I23" s="62"/>
      <c r="J23" s="62"/>
      <c r="K23" s="56"/>
      <c r="L23" s="56"/>
      <c r="M23" s="56"/>
      <c r="N23" s="56"/>
      <c r="O23" s="56"/>
      <c r="P23" s="56"/>
      <c r="Q23" s="62"/>
      <c r="R23" s="62"/>
      <c r="S23" s="56"/>
      <c r="T23" s="56"/>
      <c r="U23" s="56">
        <v>2440.873</v>
      </c>
      <c r="V23" s="56">
        <v>2440.873</v>
      </c>
      <c r="W23" s="56">
        <v>2440.873</v>
      </c>
      <c r="X23" s="56"/>
      <c r="Y23" s="43"/>
      <c r="Z23" s="69"/>
      <c r="AA23" s="70"/>
      <c r="AC23" s="72"/>
    </row>
    <row r="24" spans="1:29" s="71" customFormat="1" ht="30.75" customHeight="1" x14ac:dyDescent="0.25">
      <c r="A24" s="64" t="s">
        <v>67</v>
      </c>
      <c r="B24" s="65" t="s">
        <v>68</v>
      </c>
      <c r="C24" s="73" t="s">
        <v>69</v>
      </c>
      <c r="D24" s="66" t="s">
        <v>70</v>
      </c>
      <c r="E24" s="67"/>
      <c r="F24" s="68"/>
      <c r="G24" s="56"/>
      <c r="H24" s="56"/>
      <c r="I24" s="62"/>
      <c r="J24" s="62"/>
      <c r="K24" s="56"/>
      <c r="L24" s="56"/>
      <c r="M24" s="56"/>
      <c r="N24" s="56"/>
      <c r="O24" s="56"/>
      <c r="P24" s="56"/>
      <c r="Q24" s="62"/>
      <c r="R24" s="62"/>
      <c r="S24" s="56"/>
      <c r="T24" s="56"/>
      <c r="U24" s="56">
        <v>1194</v>
      </c>
      <c r="V24" s="56">
        <v>1194</v>
      </c>
      <c r="W24" s="56">
        <v>1194</v>
      </c>
      <c r="X24" s="56"/>
      <c r="Y24" s="43"/>
      <c r="Z24" s="69"/>
      <c r="AA24" s="70"/>
      <c r="AC24" s="72"/>
    </row>
    <row r="25" spans="1:29" s="52" customFormat="1" ht="24.75" customHeight="1" x14ac:dyDescent="0.25">
      <c r="A25" s="57" t="s">
        <v>71</v>
      </c>
      <c r="B25" s="74" t="s">
        <v>72</v>
      </c>
      <c r="C25" s="53"/>
      <c r="D25" s="75"/>
      <c r="E25" s="53"/>
      <c r="F25" s="76"/>
      <c r="G25" s="35">
        <f t="shared" ref="G25:W25" si="11">G26+G28</f>
        <v>2404013</v>
      </c>
      <c r="H25" s="35">
        <f t="shared" si="11"/>
        <v>2025305</v>
      </c>
      <c r="I25" s="35">
        <f t="shared" si="11"/>
        <v>495116</v>
      </c>
      <c r="J25" s="35">
        <f t="shared" si="11"/>
        <v>457116</v>
      </c>
      <c r="K25" s="35">
        <f t="shared" si="11"/>
        <v>164220.49100000001</v>
      </c>
      <c r="L25" s="35">
        <f t="shared" si="11"/>
        <v>164220.49100000001</v>
      </c>
      <c r="M25" s="35">
        <f t="shared" si="11"/>
        <v>495116</v>
      </c>
      <c r="N25" s="35">
        <f t="shared" si="11"/>
        <v>457116</v>
      </c>
      <c r="O25" s="35">
        <f t="shared" si="11"/>
        <v>1016928</v>
      </c>
      <c r="P25" s="35">
        <f t="shared" si="11"/>
        <v>739116</v>
      </c>
      <c r="Q25" s="35">
        <f t="shared" si="11"/>
        <v>2041389.9989999998</v>
      </c>
      <c r="R25" s="35">
        <f t="shared" si="11"/>
        <v>1743304.9989999998</v>
      </c>
      <c r="S25" s="42">
        <f t="shared" si="11"/>
        <v>249999.99900000001</v>
      </c>
      <c r="T25" s="35">
        <f t="shared" si="11"/>
        <v>0</v>
      </c>
      <c r="U25" s="35">
        <f t="shared" si="11"/>
        <v>299708.84899999999</v>
      </c>
      <c r="V25" s="35">
        <f t="shared" si="11"/>
        <v>299708.84899999999</v>
      </c>
      <c r="W25" s="42">
        <f t="shared" si="11"/>
        <v>100708.849</v>
      </c>
      <c r="X25" s="35">
        <f t="shared" ref="X25" si="12">X26</f>
        <v>0</v>
      </c>
      <c r="Y25" s="36"/>
      <c r="Z25" s="37">
        <f t="shared" si="0"/>
        <v>14.798208121739687</v>
      </c>
      <c r="AA25" s="20">
        <f t="shared" si="2"/>
        <v>364554.9</v>
      </c>
      <c r="AC25" s="4">
        <f>R25-J25</f>
        <v>1286188.9989999998</v>
      </c>
    </row>
    <row r="26" spans="1:29" s="44" customFormat="1" ht="30.75" customHeight="1" x14ac:dyDescent="0.25">
      <c r="A26" s="38" t="s">
        <v>32</v>
      </c>
      <c r="B26" s="39" t="s">
        <v>73</v>
      </c>
      <c r="C26" s="40"/>
      <c r="D26" s="40"/>
      <c r="E26" s="40"/>
      <c r="F26" s="41"/>
      <c r="G26" s="42">
        <f>G27</f>
        <v>1239013</v>
      </c>
      <c r="H26" s="42">
        <f t="shared" ref="H26:X26" si="13">H27</f>
        <v>898305</v>
      </c>
      <c r="I26" s="42">
        <f t="shared" si="13"/>
        <v>457116</v>
      </c>
      <c r="J26" s="42">
        <f t="shared" si="13"/>
        <v>457116</v>
      </c>
      <c r="K26" s="42">
        <f t="shared" si="13"/>
        <v>164220.49100000001</v>
      </c>
      <c r="L26" s="42">
        <f t="shared" si="13"/>
        <v>164220.49100000001</v>
      </c>
      <c r="M26" s="42">
        <f t="shared" si="13"/>
        <v>457116</v>
      </c>
      <c r="N26" s="42">
        <f t="shared" si="13"/>
        <v>457116</v>
      </c>
      <c r="O26" s="42">
        <f t="shared" si="13"/>
        <v>978928</v>
      </c>
      <c r="P26" s="42">
        <f t="shared" si="13"/>
        <v>739116</v>
      </c>
      <c r="Q26" s="42">
        <f t="shared" si="13"/>
        <v>876389.99899999995</v>
      </c>
      <c r="R26" s="42">
        <f t="shared" si="13"/>
        <v>616304.99899999995</v>
      </c>
      <c r="S26" s="42">
        <f t="shared" si="13"/>
        <v>249999.99900000001</v>
      </c>
      <c r="T26" s="42">
        <f t="shared" si="13"/>
        <v>0</v>
      </c>
      <c r="U26" s="42">
        <f t="shared" si="13"/>
        <v>100708.849</v>
      </c>
      <c r="V26" s="42">
        <f t="shared" si="13"/>
        <v>100708.849</v>
      </c>
      <c r="W26" s="42">
        <f t="shared" si="13"/>
        <v>100708.849</v>
      </c>
      <c r="X26" s="42">
        <f t="shared" si="13"/>
        <v>0</v>
      </c>
      <c r="Y26" s="43"/>
      <c r="Z26" s="37">
        <f t="shared" si="0"/>
        <v>11.210986134998691</v>
      </c>
      <c r="AA26" s="20">
        <f t="shared" si="2"/>
        <v>161694.9</v>
      </c>
      <c r="AC26" s="45"/>
    </row>
    <row r="27" spans="1:29" s="2" customFormat="1" ht="53.25" customHeight="1" x14ac:dyDescent="0.25">
      <c r="A27" s="46">
        <v>1</v>
      </c>
      <c r="B27" s="47" t="s">
        <v>74</v>
      </c>
      <c r="C27" s="53" t="s">
        <v>75</v>
      </c>
      <c r="D27" s="53" t="s">
        <v>76</v>
      </c>
      <c r="E27" s="53"/>
      <c r="F27" s="77" t="s">
        <v>77</v>
      </c>
      <c r="G27" s="51">
        <v>1239013</v>
      </c>
      <c r="H27" s="51">
        <v>898305</v>
      </c>
      <c r="I27" s="51">
        <v>457116</v>
      </c>
      <c r="J27" s="51">
        <v>457116</v>
      </c>
      <c r="K27" s="51">
        <v>164220.49100000001</v>
      </c>
      <c r="L27" s="51">
        <v>164220.49100000001</v>
      </c>
      <c r="M27" s="51">
        <f>I27</f>
        <v>457116</v>
      </c>
      <c r="N27" s="51">
        <f>J27</f>
        <v>457116</v>
      </c>
      <c r="O27" s="51">
        <f>P27+190181+49631</f>
        <v>978928</v>
      </c>
      <c r="P27" s="51">
        <f>457116+282000</f>
        <v>739116</v>
      </c>
      <c r="Q27" s="50">
        <f>616304.999+260085</f>
        <v>876389.99899999995</v>
      </c>
      <c r="R27" s="50">
        <v>616304.99899999995</v>
      </c>
      <c r="S27" s="56">
        <v>249999.99900000001</v>
      </c>
      <c r="T27" s="56"/>
      <c r="U27" s="56">
        <f>104547.249-3838.4</f>
        <v>100708.849</v>
      </c>
      <c r="V27" s="56">
        <f>104547.249-3838.4</f>
        <v>100708.849</v>
      </c>
      <c r="W27" s="56">
        <f>104547.249-3838.4</f>
        <v>100708.849</v>
      </c>
      <c r="X27" s="56"/>
      <c r="Y27" s="36" t="s">
        <v>78</v>
      </c>
      <c r="Z27" s="37">
        <f t="shared" si="0"/>
        <v>11.210986134998691</v>
      </c>
      <c r="AA27" s="20">
        <f t="shared" si="2"/>
        <v>161694.9</v>
      </c>
      <c r="AC27" s="4">
        <f>R27-J27</f>
        <v>159188.99899999995</v>
      </c>
    </row>
    <row r="28" spans="1:29" s="44" customFormat="1" ht="26.25" customHeight="1" x14ac:dyDescent="0.25">
      <c r="A28" s="38" t="s">
        <v>79</v>
      </c>
      <c r="B28" s="39" t="s">
        <v>33</v>
      </c>
      <c r="C28" s="40"/>
      <c r="D28" s="40"/>
      <c r="E28" s="40"/>
      <c r="F28" s="41"/>
      <c r="G28" s="42">
        <f t="shared" ref="G28:X28" si="14">SUM(G29:G34)</f>
        <v>1165000</v>
      </c>
      <c r="H28" s="42">
        <f t="shared" si="14"/>
        <v>1127000</v>
      </c>
      <c r="I28" s="42">
        <f t="shared" si="14"/>
        <v>38000</v>
      </c>
      <c r="J28" s="42">
        <f t="shared" si="14"/>
        <v>0</v>
      </c>
      <c r="K28" s="42">
        <f t="shared" si="14"/>
        <v>0</v>
      </c>
      <c r="L28" s="42">
        <f t="shared" si="14"/>
        <v>0</v>
      </c>
      <c r="M28" s="42">
        <f t="shared" si="14"/>
        <v>38000</v>
      </c>
      <c r="N28" s="42">
        <f t="shared" si="14"/>
        <v>0</v>
      </c>
      <c r="O28" s="42">
        <f t="shared" si="14"/>
        <v>38000</v>
      </c>
      <c r="P28" s="42">
        <f t="shared" si="14"/>
        <v>0</v>
      </c>
      <c r="Q28" s="42">
        <f t="shared" si="14"/>
        <v>1165000</v>
      </c>
      <c r="R28" s="42">
        <f t="shared" si="14"/>
        <v>1127000</v>
      </c>
      <c r="S28" s="42">
        <f t="shared" si="14"/>
        <v>0</v>
      </c>
      <c r="T28" s="42">
        <f t="shared" si="14"/>
        <v>0</v>
      </c>
      <c r="U28" s="42">
        <f t="shared" si="14"/>
        <v>199000</v>
      </c>
      <c r="V28" s="42">
        <f t="shared" si="14"/>
        <v>199000</v>
      </c>
      <c r="W28" s="42">
        <f t="shared" si="14"/>
        <v>0</v>
      </c>
      <c r="X28" s="42">
        <f t="shared" si="14"/>
        <v>0</v>
      </c>
      <c r="Y28" s="43"/>
      <c r="Z28" s="37">
        <f t="shared" si="0"/>
        <v>17.657497781721386</v>
      </c>
      <c r="AA28" s="20">
        <f t="shared" si="2"/>
        <v>202860</v>
      </c>
      <c r="AC28" s="45">
        <f>R28-J28</f>
        <v>1127000</v>
      </c>
    </row>
    <row r="29" spans="1:29" s="2" customFormat="1" ht="64.5" customHeight="1" x14ac:dyDescent="0.25">
      <c r="A29" s="46">
        <v>1</v>
      </c>
      <c r="B29" s="55" t="s">
        <v>80</v>
      </c>
      <c r="C29" s="48" t="s">
        <v>81</v>
      </c>
      <c r="D29" s="53" t="s">
        <v>53</v>
      </c>
      <c r="E29" s="53" t="s">
        <v>44</v>
      </c>
      <c r="F29" s="48" t="s">
        <v>82</v>
      </c>
      <c r="G29" s="49">
        <v>225000</v>
      </c>
      <c r="H29" s="49">
        <v>217000</v>
      </c>
      <c r="I29" s="51">
        <f>G29-H29</f>
        <v>8000</v>
      </c>
      <c r="J29" s="51"/>
      <c r="K29" s="51"/>
      <c r="L29" s="51"/>
      <c r="M29" s="51">
        <v>8000</v>
      </c>
      <c r="N29" s="51"/>
      <c r="O29" s="51">
        <v>8000</v>
      </c>
      <c r="P29" s="51"/>
      <c r="Q29" s="49">
        <v>225000</v>
      </c>
      <c r="R29" s="49">
        <v>217000</v>
      </c>
      <c r="S29" s="56"/>
      <c r="T29" s="56"/>
      <c r="U29" s="51">
        <v>38000</v>
      </c>
      <c r="V29" s="51">
        <v>38000</v>
      </c>
      <c r="W29" s="56"/>
      <c r="X29" s="56"/>
      <c r="Y29" s="36" t="s">
        <v>37</v>
      </c>
      <c r="Z29" s="37">
        <f>V29/H29*100</f>
        <v>17.511520737327189</v>
      </c>
      <c r="AA29" s="20">
        <f>H29*18/100</f>
        <v>39060</v>
      </c>
      <c r="AC29" s="4"/>
    </row>
    <row r="30" spans="1:29" s="2" customFormat="1" ht="48" x14ac:dyDescent="0.25">
      <c r="A30" s="48">
        <v>2</v>
      </c>
      <c r="B30" s="55" t="s">
        <v>83</v>
      </c>
      <c r="C30" s="48" t="s">
        <v>84</v>
      </c>
      <c r="D30" s="53" t="s">
        <v>85</v>
      </c>
      <c r="E30" s="53" t="s">
        <v>44</v>
      </c>
      <c r="F30" s="48" t="s">
        <v>45</v>
      </c>
      <c r="G30" s="49">
        <v>320000</v>
      </c>
      <c r="H30" s="49">
        <v>310000</v>
      </c>
      <c r="I30" s="51">
        <f>G30-H30</f>
        <v>10000</v>
      </c>
      <c r="J30" s="51"/>
      <c r="K30" s="51"/>
      <c r="L30" s="51"/>
      <c r="M30" s="51">
        <v>10000</v>
      </c>
      <c r="N30" s="51"/>
      <c r="O30" s="51">
        <v>10000</v>
      </c>
      <c r="P30" s="51"/>
      <c r="Q30" s="49">
        <v>320000</v>
      </c>
      <c r="R30" s="49">
        <v>310000</v>
      </c>
      <c r="S30" s="56"/>
      <c r="T30" s="56"/>
      <c r="U30" s="51">
        <v>55000</v>
      </c>
      <c r="V30" s="51">
        <v>55000</v>
      </c>
      <c r="W30" s="56"/>
      <c r="X30" s="56"/>
      <c r="Y30" s="36" t="s">
        <v>37</v>
      </c>
      <c r="Z30" s="37">
        <f>V30/H30*100</f>
        <v>17.741935483870968</v>
      </c>
      <c r="AA30" s="20">
        <f>H30*18/100</f>
        <v>55800</v>
      </c>
      <c r="AC30" s="4"/>
    </row>
    <row r="31" spans="1:29" s="2" customFormat="1" ht="51" x14ac:dyDescent="0.25">
      <c r="A31" s="46">
        <v>3</v>
      </c>
      <c r="B31" s="55" t="s">
        <v>86</v>
      </c>
      <c r="C31" s="48" t="s">
        <v>87</v>
      </c>
      <c r="D31" s="53" t="s">
        <v>53</v>
      </c>
      <c r="E31" s="53" t="s">
        <v>44</v>
      </c>
      <c r="F31" s="48" t="s">
        <v>88</v>
      </c>
      <c r="G31" s="49">
        <v>190000</v>
      </c>
      <c r="H31" s="49">
        <v>184000</v>
      </c>
      <c r="I31" s="51">
        <f>G31-H31</f>
        <v>6000</v>
      </c>
      <c r="J31" s="51"/>
      <c r="K31" s="51"/>
      <c r="L31" s="51"/>
      <c r="M31" s="51">
        <v>6000</v>
      </c>
      <c r="N31" s="51"/>
      <c r="O31" s="51">
        <v>6000</v>
      </c>
      <c r="P31" s="51"/>
      <c r="Q31" s="49">
        <v>190000</v>
      </c>
      <c r="R31" s="49">
        <v>184000</v>
      </c>
      <c r="S31" s="56"/>
      <c r="T31" s="56"/>
      <c r="U31" s="51">
        <v>33000</v>
      </c>
      <c r="V31" s="51">
        <v>33000</v>
      </c>
      <c r="W31" s="56"/>
      <c r="X31" s="56"/>
      <c r="Y31" s="36" t="s">
        <v>37</v>
      </c>
      <c r="Z31" s="37">
        <f>V31/H31*100</f>
        <v>17.934782608695652</v>
      </c>
      <c r="AA31" s="20">
        <f>H31*18/100</f>
        <v>33120</v>
      </c>
      <c r="AC31" s="4"/>
    </row>
    <row r="32" spans="1:29" s="2" customFormat="1" ht="76.5" x14ac:dyDescent="0.25">
      <c r="A32" s="48">
        <v>4</v>
      </c>
      <c r="B32" s="55" t="s">
        <v>89</v>
      </c>
      <c r="C32" s="48" t="s">
        <v>90</v>
      </c>
      <c r="D32" s="53" t="s">
        <v>53</v>
      </c>
      <c r="E32" s="53" t="s">
        <v>44</v>
      </c>
      <c r="F32" s="48" t="s">
        <v>91</v>
      </c>
      <c r="G32" s="49">
        <v>190000</v>
      </c>
      <c r="H32" s="49">
        <v>184000</v>
      </c>
      <c r="I32" s="51">
        <f>G32-H32</f>
        <v>6000</v>
      </c>
      <c r="J32" s="51"/>
      <c r="K32" s="51"/>
      <c r="L32" s="51"/>
      <c r="M32" s="51">
        <v>6000</v>
      </c>
      <c r="N32" s="51"/>
      <c r="O32" s="51">
        <v>6000</v>
      </c>
      <c r="P32" s="51"/>
      <c r="Q32" s="49">
        <v>190000</v>
      </c>
      <c r="R32" s="49">
        <v>184000</v>
      </c>
      <c r="S32" s="56"/>
      <c r="T32" s="56"/>
      <c r="U32" s="51">
        <v>33000</v>
      </c>
      <c r="V32" s="51">
        <v>33000</v>
      </c>
      <c r="W32" s="56"/>
      <c r="X32" s="56"/>
      <c r="Y32" s="36" t="s">
        <v>37</v>
      </c>
      <c r="Z32" s="37">
        <f>V32/H32*100</f>
        <v>17.934782608695652</v>
      </c>
      <c r="AA32" s="20">
        <f>H32*18/100</f>
        <v>33120</v>
      </c>
      <c r="AC32" s="4"/>
    </row>
    <row r="33" spans="1:29" s="2" customFormat="1" ht="51" x14ac:dyDescent="0.25">
      <c r="A33" s="46">
        <v>5</v>
      </c>
      <c r="B33" s="55" t="s">
        <v>92</v>
      </c>
      <c r="C33" s="48" t="s">
        <v>93</v>
      </c>
      <c r="D33" s="53" t="s">
        <v>53</v>
      </c>
      <c r="E33" s="53" t="s">
        <v>44</v>
      </c>
      <c r="F33" s="48" t="s">
        <v>94</v>
      </c>
      <c r="G33" s="49">
        <v>140000</v>
      </c>
      <c r="H33" s="49">
        <v>136000</v>
      </c>
      <c r="I33" s="51">
        <f>G33-H33</f>
        <v>4000</v>
      </c>
      <c r="J33" s="51"/>
      <c r="K33" s="51"/>
      <c r="L33" s="51"/>
      <c r="M33" s="51">
        <v>4000</v>
      </c>
      <c r="N33" s="51"/>
      <c r="O33" s="51">
        <v>4000</v>
      </c>
      <c r="P33" s="51"/>
      <c r="Q33" s="49">
        <v>140000</v>
      </c>
      <c r="R33" s="49">
        <v>136000</v>
      </c>
      <c r="S33" s="56"/>
      <c r="T33" s="56"/>
      <c r="U33" s="51">
        <v>24000</v>
      </c>
      <c r="V33" s="51">
        <v>24000</v>
      </c>
      <c r="W33" s="56"/>
      <c r="X33" s="56"/>
      <c r="Y33" s="36" t="s">
        <v>37</v>
      </c>
      <c r="Z33" s="37">
        <f>V33/H33*100</f>
        <v>17.647058823529413</v>
      </c>
      <c r="AA33" s="20">
        <f>H33*18/100</f>
        <v>24480</v>
      </c>
      <c r="AC33" s="4"/>
    </row>
    <row r="34" spans="1:29" s="2" customFormat="1" ht="48" x14ac:dyDescent="0.25">
      <c r="A34" s="48">
        <v>6</v>
      </c>
      <c r="B34" s="55" t="s">
        <v>95</v>
      </c>
      <c r="C34" s="48" t="s">
        <v>65</v>
      </c>
      <c r="D34" s="53" t="s">
        <v>53</v>
      </c>
      <c r="E34" s="53" t="s">
        <v>44</v>
      </c>
      <c r="F34" s="48" t="s">
        <v>96</v>
      </c>
      <c r="G34" s="49">
        <v>100000</v>
      </c>
      <c r="H34" s="49">
        <v>96000</v>
      </c>
      <c r="I34" s="51">
        <f t="shared" ref="I34" si="15">G34-H34</f>
        <v>4000</v>
      </c>
      <c r="J34" s="51"/>
      <c r="K34" s="51"/>
      <c r="L34" s="51"/>
      <c r="M34" s="51">
        <v>4000</v>
      </c>
      <c r="N34" s="51"/>
      <c r="O34" s="51">
        <v>4000</v>
      </c>
      <c r="P34" s="51"/>
      <c r="Q34" s="49">
        <v>100000</v>
      </c>
      <c r="R34" s="49">
        <v>96000</v>
      </c>
      <c r="S34" s="56"/>
      <c r="T34" s="56"/>
      <c r="U34" s="51">
        <v>16000</v>
      </c>
      <c r="V34" s="51">
        <v>16000</v>
      </c>
      <c r="W34" s="56"/>
      <c r="X34" s="56"/>
      <c r="Y34" s="36" t="s">
        <v>37</v>
      </c>
      <c r="Z34" s="37">
        <f t="shared" si="0"/>
        <v>16.666666666666664</v>
      </c>
      <c r="AA34" s="20">
        <f t="shared" si="2"/>
        <v>17280</v>
      </c>
      <c r="AC34" s="4"/>
    </row>
    <row r="35" spans="1:29" s="2" customFormat="1" ht="12.75" x14ac:dyDescent="0.25">
      <c r="A35" s="32" t="s">
        <v>97</v>
      </c>
      <c r="B35" s="33" t="s">
        <v>98</v>
      </c>
      <c r="C35" s="53"/>
      <c r="D35" s="53"/>
      <c r="E35" s="53"/>
      <c r="F35" s="42"/>
      <c r="G35" s="42">
        <f>G36</f>
        <v>230071</v>
      </c>
      <c r="H35" s="42">
        <f t="shared" ref="H35:X35" si="16">H36</f>
        <v>221071</v>
      </c>
      <c r="I35" s="42">
        <f t="shared" si="16"/>
        <v>10000</v>
      </c>
      <c r="J35" s="42">
        <f t="shared" si="16"/>
        <v>0</v>
      </c>
      <c r="K35" s="42">
        <f t="shared" si="16"/>
        <v>0</v>
      </c>
      <c r="L35" s="42">
        <f t="shared" si="16"/>
        <v>0</v>
      </c>
      <c r="M35" s="42">
        <f t="shared" si="16"/>
        <v>0</v>
      </c>
      <c r="N35" s="42">
        <f t="shared" si="16"/>
        <v>0</v>
      </c>
      <c r="O35" s="42">
        <f t="shared" si="16"/>
        <v>10000</v>
      </c>
      <c r="P35" s="42">
        <f t="shared" si="16"/>
        <v>0</v>
      </c>
      <c r="Q35" s="42">
        <f t="shared" si="16"/>
        <v>230071</v>
      </c>
      <c r="R35" s="42">
        <f t="shared" si="16"/>
        <v>221071</v>
      </c>
      <c r="S35" s="42">
        <f t="shared" si="16"/>
        <v>0</v>
      </c>
      <c r="T35" s="42">
        <f t="shared" si="16"/>
        <v>0</v>
      </c>
      <c r="U35" s="42">
        <f t="shared" si="16"/>
        <v>98000</v>
      </c>
      <c r="V35" s="42">
        <f t="shared" si="16"/>
        <v>98000</v>
      </c>
      <c r="W35" s="42">
        <f t="shared" si="16"/>
        <v>0</v>
      </c>
      <c r="X35" s="42">
        <f t="shared" si="16"/>
        <v>0</v>
      </c>
      <c r="Y35" s="36"/>
      <c r="Z35" s="37">
        <f>V35/H35*100</f>
        <v>44.329649750532631</v>
      </c>
      <c r="AA35" s="20">
        <f>H35*18/100</f>
        <v>39792.78</v>
      </c>
      <c r="AC35" s="4">
        <f>R35-J35</f>
        <v>221071</v>
      </c>
    </row>
    <row r="36" spans="1:29" s="44" customFormat="1" ht="12.75" x14ac:dyDescent="0.25">
      <c r="A36" s="38" t="s">
        <v>32</v>
      </c>
      <c r="B36" s="39" t="s">
        <v>33</v>
      </c>
      <c r="C36" s="40"/>
      <c r="D36" s="40"/>
      <c r="E36" s="40"/>
      <c r="F36" s="41"/>
      <c r="G36" s="42">
        <f>SUM(G37:G38)</f>
        <v>230071</v>
      </c>
      <c r="H36" s="42">
        <f t="shared" ref="H36:X36" si="17">SUM(H37:H38)</f>
        <v>221071</v>
      </c>
      <c r="I36" s="42">
        <f t="shared" si="17"/>
        <v>10000</v>
      </c>
      <c r="J36" s="42">
        <f t="shared" si="17"/>
        <v>0</v>
      </c>
      <c r="K36" s="42">
        <f t="shared" si="17"/>
        <v>0</v>
      </c>
      <c r="L36" s="42">
        <f t="shared" si="17"/>
        <v>0</v>
      </c>
      <c r="M36" s="42">
        <f t="shared" si="17"/>
        <v>0</v>
      </c>
      <c r="N36" s="42">
        <f t="shared" si="17"/>
        <v>0</v>
      </c>
      <c r="O36" s="42">
        <f t="shared" si="17"/>
        <v>10000</v>
      </c>
      <c r="P36" s="42">
        <f t="shared" si="17"/>
        <v>0</v>
      </c>
      <c r="Q36" s="42">
        <f t="shared" si="17"/>
        <v>230071</v>
      </c>
      <c r="R36" s="42">
        <f t="shared" si="17"/>
        <v>221071</v>
      </c>
      <c r="S36" s="42">
        <f t="shared" si="17"/>
        <v>0</v>
      </c>
      <c r="T36" s="42">
        <f t="shared" si="17"/>
        <v>0</v>
      </c>
      <c r="U36" s="42">
        <f t="shared" si="17"/>
        <v>98000</v>
      </c>
      <c r="V36" s="42">
        <f t="shared" si="17"/>
        <v>98000</v>
      </c>
      <c r="W36" s="42">
        <f t="shared" si="17"/>
        <v>0</v>
      </c>
      <c r="X36" s="42">
        <f t="shared" si="17"/>
        <v>0</v>
      </c>
      <c r="Y36" s="43"/>
      <c r="Z36" s="37">
        <f>V36/H36*100</f>
        <v>44.329649750532631</v>
      </c>
      <c r="AA36" s="20">
        <f>H36*18/100</f>
        <v>39792.78</v>
      </c>
      <c r="AC36" s="45">
        <f>R36-J36</f>
        <v>221071</v>
      </c>
    </row>
    <row r="37" spans="1:29" s="2" customFormat="1" ht="48" x14ac:dyDescent="0.25">
      <c r="A37" s="48">
        <v>1</v>
      </c>
      <c r="B37" s="55" t="s">
        <v>99</v>
      </c>
      <c r="C37" s="53" t="s">
        <v>52</v>
      </c>
      <c r="D37" s="53" t="s">
        <v>85</v>
      </c>
      <c r="E37" s="53"/>
      <c r="F37" s="48" t="s">
        <v>100</v>
      </c>
      <c r="G37" s="49">
        <v>130071</v>
      </c>
      <c r="H37" s="49">
        <v>125071</v>
      </c>
      <c r="I37" s="51">
        <v>5000</v>
      </c>
      <c r="J37" s="51"/>
      <c r="K37" s="51"/>
      <c r="L37" s="51"/>
      <c r="M37" s="51"/>
      <c r="N37" s="51"/>
      <c r="O37" s="51">
        <v>5000</v>
      </c>
      <c r="P37" s="51"/>
      <c r="Q37" s="49">
        <f>G37</f>
        <v>130071</v>
      </c>
      <c r="R37" s="49">
        <f>H37</f>
        <v>125071</v>
      </c>
      <c r="S37" s="56"/>
      <c r="T37" s="56"/>
      <c r="U37" s="51">
        <v>81000</v>
      </c>
      <c r="V37" s="51">
        <v>81000</v>
      </c>
      <c r="W37" s="56"/>
      <c r="X37" s="56"/>
      <c r="Y37" s="36" t="s">
        <v>37</v>
      </c>
      <c r="Z37" s="37">
        <f>V37/H37*100</f>
        <v>64.763214494167315</v>
      </c>
      <c r="AA37" s="20">
        <f>H37*18/100</f>
        <v>22512.78</v>
      </c>
      <c r="AC37" s="4"/>
    </row>
    <row r="38" spans="1:29" s="2" customFormat="1" ht="51" x14ac:dyDescent="0.25">
      <c r="A38" s="48">
        <v>2</v>
      </c>
      <c r="B38" s="55" t="s">
        <v>101</v>
      </c>
      <c r="C38" s="53" t="s">
        <v>102</v>
      </c>
      <c r="D38" s="53" t="s">
        <v>53</v>
      </c>
      <c r="E38" s="53"/>
      <c r="F38" s="48" t="s">
        <v>103</v>
      </c>
      <c r="G38" s="49">
        <v>100000</v>
      </c>
      <c r="H38" s="49">
        <v>96000</v>
      </c>
      <c r="I38" s="51">
        <v>5000</v>
      </c>
      <c r="J38" s="51"/>
      <c r="K38" s="51"/>
      <c r="L38" s="51"/>
      <c r="M38" s="51"/>
      <c r="N38" s="51"/>
      <c r="O38" s="51">
        <v>5000</v>
      </c>
      <c r="P38" s="51"/>
      <c r="Q38" s="49">
        <f>G38</f>
        <v>100000</v>
      </c>
      <c r="R38" s="49">
        <f>H38</f>
        <v>96000</v>
      </c>
      <c r="S38" s="56"/>
      <c r="T38" s="56"/>
      <c r="U38" s="51">
        <v>17000</v>
      </c>
      <c r="V38" s="51">
        <v>17000</v>
      </c>
      <c r="W38" s="56"/>
      <c r="X38" s="56"/>
      <c r="Y38" s="36" t="s">
        <v>37</v>
      </c>
      <c r="Z38" s="37">
        <f>V38/H38*100</f>
        <v>17.708333333333336</v>
      </c>
      <c r="AA38" s="20">
        <f>H38*18/100</f>
        <v>17280</v>
      </c>
      <c r="AC38" s="4"/>
    </row>
    <row r="39" spans="1:29" s="86" customFormat="1" ht="12.75" x14ac:dyDescent="0.25">
      <c r="A39" s="78" t="s">
        <v>104</v>
      </c>
      <c r="B39" s="79" t="s">
        <v>40</v>
      </c>
      <c r="C39" s="80"/>
      <c r="D39" s="80"/>
      <c r="E39" s="80"/>
      <c r="F39" s="81"/>
      <c r="G39" s="82">
        <f t="shared" ref="G39" si="18">SUM(G40:G43)</f>
        <v>672436</v>
      </c>
      <c r="H39" s="82">
        <f t="shared" ref="H39:V39" si="19">SUM(H40:H43)</f>
        <v>571287</v>
      </c>
      <c r="I39" s="82">
        <f t="shared" si="19"/>
        <v>22000</v>
      </c>
      <c r="J39" s="82">
        <f t="shared" si="19"/>
        <v>0</v>
      </c>
      <c r="K39" s="82">
        <f t="shared" si="19"/>
        <v>0</v>
      </c>
      <c r="L39" s="82">
        <f t="shared" si="19"/>
        <v>0</v>
      </c>
      <c r="M39" s="82">
        <f t="shared" si="19"/>
        <v>17000</v>
      </c>
      <c r="N39" s="82">
        <f t="shared" si="19"/>
        <v>0</v>
      </c>
      <c r="O39" s="82">
        <f t="shared" si="19"/>
        <v>32000</v>
      </c>
      <c r="P39" s="82">
        <f t="shared" si="19"/>
        <v>10000</v>
      </c>
      <c r="Q39" s="82">
        <f t="shared" si="19"/>
        <v>668436</v>
      </c>
      <c r="R39" s="82">
        <f t="shared" si="19"/>
        <v>561287</v>
      </c>
      <c r="S39" s="82">
        <f t="shared" si="19"/>
        <v>0</v>
      </c>
      <c r="T39" s="82">
        <f t="shared" si="19"/>
        <v>0</v>
      </c>
      <c r="U39" s="82">
        <f t="shared" si="19"/>
        <v>5137</v>
      </c>
      <c r="V39" s="82">
        <f t="shared" si="19"/>
        <v>5137</v>
      </c>
      <c r="W39" s="83">
        <f t="shared" ref="W39" si="20">W40</f>
        <v>0</v>
      </c>
      <c r="X39" s="84">
        <f>SUM(X40:X40)</f>
        <v>0</v>
      </c>
      <c r="Y39" s="85"/>
    </row>
    <row r="40" spans="1:29" ht="51" x14ac:dyDescent="0.25">
      <c r="A40" s="48">
        <v>1</v>
      </c>
      <c r="B40" s="55" t="s">
        <v>105</v>
      </c>
      <c r="C40" s="48" t="s">
        <v>75</v>
      </c>
      <c r="D40" s="53" t="s">
        <v>106</v>
      </c>
      <c r="E40" s="53"/>
      <c r="F40" s="48" t="s">
        <v>107</v>
      </c>
      <c r="G40" s="49">
        <v>330000</v>
      </c>
      <c r="H40" s="49">
        <v>317000</v>
      </c>
      <c r="I40" s="51">
        <v>13000</v>
      </c>
      <c r="J40" s="51"/>
      <c r="K40" s="51"/>
      <c r="L40" s="51"/>
      <c r="M40" s="51">
        <v>13000</v>
      </c>
      <c r="N40" s="51"/>
      <c r="O40" s="51">
        <v>13000</v>
      </c>
      <c r="P40" s="51"/>
      <c r="Q40" s="49">
        <v>330000</v>
      </c>
      <c r="R40" s="49">
        <v>317000</v>
      </c>
      <c r="S40" s="56"/>
      <c r="T40" s="56"/>
      <c r="U40" s="51">
        <v>1299</v>
      </c>
      <c r="V40" s="51">
        <v>1299</v>
      </c>
      <c r="W40" s="87"/>
      <c r="X40" s="56"/>
      <c r="Y40" s="36"/>
    </row>
    <row r="41" spans="1:29" ht="48" x14ac:dyDescent="0.25">
      <c r="A41" s="89" t="s">
        <v>108</v>
      </c>
      <c r="B41" s="90" t="s">
        <v>109</v>
      </c>
      <c r="C41" s="48" t="s">
        <v>75</v>
      </c>
      <c r="D41" s="53" t="s">
        <v>43</v>
      </c>
      <c r="E41" s="53"/>
      <c r="F41" s="48" t="s">
        <v>110</v>
      </c>
      <c r="G41" s="91">
        <v>110000</v>
      </c>
      <c r="H41" s="92">
        <v>30851</v>
      </c>
      <c r="I41" s="51"/>
      <c r="J41" s="51"/>
      <c r="K41" s="51"/>
      <c r="L41" s="51"/>
      <c r="M41" s="51"/>
      <c r="N41" s="51"/>
      <c r="O41" s="51"/>
      <c r="P41" s="51"/>
      <c r="Q41" s="91">
        <v>110000</v>
      </c>
      <c r="R41" s="92">
        <v>30851</v>
      </c>
      <c r="S41" s="56"/>
      <c r="T41" s="56"/>
      <c r="U41" s="92">
        <v>1371</v>
      </c>
      <c r="V41" s="92">
        <v>1371</v>
      </c>
      <c r="W41" s="56"/>
      <c r="X41" s="56"/>
      <c r="Y41" s="36"/>
    </row>
    <row r="42" spans="1:29" ht="48" x14ac:dyDescent="0.25">
      <c r="A42" s="48">
        <v>3</v>
      </c>
      <c r="B42" s="55" t="s">
        <v>99</v>
      </c>
      <c r="C42" s="53" t="s">
        <v>52</v>
      </c>
      <c r="D42" s="53" t="s">
        <v>43</v>
      </c>
      <c r="E42" s="53"/>
      <c r="F42" s="48" t="s">
        <v>36</v>
      </c>
      <c r="G42" s="49">
        <v>130071</v>
      </c>
      <c r="H42" s="49">
        <v>125071</v>
      </c>
      <c r="I42" s="51">
        <v>5000</v>
      </c>
      <c r="J42" s="51"/>
      <c r="K42" s="51"/>
      <c r="L42" s="51"/>
      <c r="M42" s="51"/>
      <c r="N42" s="51"/>
      <c r="O42" s="51">
        <v>5000</v>
      </c>
      <c r="P42" s="51"/>
      <c r="Q42" s="49">
        <f>G42</f>
        <v>130071</v>
      </c>
      <c r="R42" s="49">
        <f>H42</f>
        <v>125071</v>
      </c>
      <c r="S42" s="56"/>
      <c r="T42" s="56"/>
      <c r="U42" s="51">
        <v>892</v>
      </c>
      <c r="V42" s="51">
        <v>892</v>
      </c>
      <c r="W42" s="56"/>
      <c r="X42" s="56"/>
      <c r="Y42" s="36"/>
    </row>
    <row r="43" spans="1:29" ht="51" x14ac:dyDescent="0.25">
      <c r="A43" s="48">
        <v>4</v>
      </c>
      <c r="B43" s="93" t="s">
        <v>111</v>
      </c>
      <c r="C43" s="53" t="s">
        <v>65</v>
      </c>
      <c r="D43" s="53" t="s">
        <v>43</v>
      </c>
      <c r="E43" s="40"/>
      <c r="F43" s="94" t="s">
        <v>112</v>
      </c>
      <c r="G43" s="51">
        <v>102365</v>
      </c>
      <c r="H43" s="51">
        <v>98365</v>
      </c>
      <c r="I43" s="51">
        <v>4000</v>
      </c>
      <c r="J43" s="51"/>
      <c r="K43" s="42"/>
      <c r="L43" s="42"/>
      <c r="M43" s="51">
        <v>4000</v>
      </c>
      <c r="N43" s="42"/>
      <c r="O43" s="51">
        <v>14000</v>
      </c>
      <c r="P43" s="51">
        <v>10000</v>
      </c>
      <c r="Q43" s="51">
        <f>G43-I43</f>
        <v>98365</v>
      </c>
      <c r="R43" s="51">
        <f>H43-P43</f>
        <v>88365</v>
      </c>
      <c r="S43" s="42"/>
      <c r="T43" s="42"/>
      <c r="U43" s="51">
        <v>1575</v>
      </c>
      <c r="V43" s="51">
        <v>1575</v>
      </c>
      <c r="W43" s="42"/>
      <c r="X43" s="42"/>
      <c r="Y43" s="36"/>
    </row>
    <row r="44" spans="1:29" s="86" customFormat="1" x14ac:dyDescent="0.25">
      <c r="A44" s="23" t="s">
        <v>113</v>
      </c>
      <c r="B44" s="23" t="s">
        <v>114</v>
      </c>
      <c r="C44" s="95"/>
      <c r="D44" s="95"/>
      <c r="E44" s="95"/>
      <c r="F44" s="96"/>
      <c r="G44" s="26">
        <v>3927128</v>
      </c>
      <c r="H44" s="26">
        <v>3696979</v>
      </c>
      <c r="I44" s="26">
        <v>99000</v>
      </c>
      <c r="J44" s="26">
        <v>0</v>
      </c>
      <c r="K44" s="26">
        <v>0</v>
      </c>
      <c r="L44" s="26">
        <v>0</v>
      </c>
      <c r="M44" s="26">
        <v>89000</v>
      </c>
      <c r="N44" s="26">
        <v>0</v>
      </c>
      <c r="O44" s="26">
        <v>109000</v>
      </c>
      <c r="P44" s="26">
        <v>10000</v>
      </c>
      <c r="Q44" s="26">
        <v>3923128</v>
      </c>
      <c r="R44" s="26">
        <v>3686979</v>
      </c>
      <c r="S44" s="26">
        <v>0</v>
      </c>
      <c r="T44" s="26">
        <v>0</v>
      </c>
      <c r="U44" s="26">
        <v>616851</v>
      </c>
      <c r="V44" s="26">
        <v>616851</v>
      </c>
      <c r="W44" s="26">
        <v>0</v>
      </c>
      <c r="X44" s="26" t="e">
        <v>#REF!</v>
      </c>
      <c r="Y44" s="26"/>
    </row>
    <row r="45" spans="1:29" x14ac:dyDescent="0.25">
      <c r="A45" s="57" t="s">
        <v>31</v>
      </c>
      <c r="B45" s="58" t="s">
        <v>115</v>
      </c>
      <c r="C45" s="97"/>
      <c r="D45" s="98"/>
      <c r="E45" s="99"/>
      <c r="F45" s="34"/>
      <c r="G45" s="35">
        <v>110000</v>
      </c>
      <c r="H45" s="35">
        <v>30851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110000</v>
      </c>
      <c r="R45" s="35">
        <v>30851</v>
      </c>
      <c r="S45" s="35">
        <v>0</v>
      </c>
      <c r="T45" s="35">
        <v>0</v>
      </c>
      <c r="U45" s="35"/>
      <c r="V45" s="35"/>
      <c r="W45" s="35"/>
      <c r="X45" s="35" t="e">
        <v>#REF!</v>
      </c>
      <c r="Y45" s="43"/>
    </row>
    <row r="46" spans="1:29" x14ac:dyDescent="0.25">
      <c r="A46" s="38" t="s">
        <v>32</v>
      </c>
      <c r="B46" s="39" t="s">
        <v>40</v>
      </c>
      <c r="C46" s="40"/>
      <c r="D46" s="40"/>
      <c r="E46" s="40"/>
      <c r="F46" s="41"/>
      <c r="G46" s="42">
        <v>110000</v>
      </c>
      <c r="H46" s="42">
        <v>30851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110000</v>
      </c>
      <c r="R46" s="42">
        <v>30851</v>
      </c>
      <c r="S46" s="42">
        <v>0</v>
      </c>
      <c r="T46" s="42">
        <v>0</v>
      </c>
      <c r="U46" s="42"/>
      <c r="V46" s="42"/>
      <c r="W46" s="42"/>
      <c r="X46" s="42" t="e">
        <v>#REF!</v>
      </c>
      <c r="Y46" s="43"/>
    </row>
    <row r="47" spans="1:29" ht="48" x14ac:dyDescent="0.25">
      <c r="A47" s="89" t="s">
        <v>34</v>
      </c>
      <c r="B47" s="90" t="s">
        <v>109</v>
      </c>
      <c r="C47" s="48" t="s">
        <v>75</v>
      </c>
      <c r="D47" s="53" t="s">
        <v>85</v>
      </c>
      <c r="E47" s="53"/>
      <c r="F47" s="48"/>
      <c r="G47" s="91">
        <v>110000</v>
      </c>
      <c r="H47" s="92">
        <v>30851</v>
      </c>
      <c r="I47" s="51"/>
      <c r="J47" s="51"/>
      <c r="K47" s="51"/>
      <c r="L47" s="51"/>
      <c r="M47" s="51"/>
      <c r="N47" s="51"/>
      <c r="O47" s="51"/>
      <c r="P47" s="51"/>
      <c r="Q47" s="91">
        <v>110000</v>
      </c>
      <c r="R47" s="92">
        <v>30851</v>
      </c>
      <c r="S47" s="56"/>
      <c r="T47" s="56"/>
      <c r="U47" s="92"/>
      <c r="V47" s="92"/>
      <c r="W47" s="56"/>
      <c r="X47" s="56"/>
      <c r="Y47" s="36" t="s">
        <v>37</v>
      </c>
    </row>
    <row r="48" spans="1:29" x14ac:dyDescent="0.25">
      <c r="A48" s="57" t="s">
        <v>38</v>
      </c>
      <c r="B48" s="58" t="s">
        <v>47</v>
      </c>
      <c r="C48" s="53"/>
      <c r="D48" s="53"/>
      <c r="E48" s="53"/>
      <c r="F48" s="34"/>
      <c r="G48" s="35">
        <v>2353436</v>
      </c>
      <c r="H48" s="35">
        <v>2250436</v>
      </c>
      <c r="I48" s="35">
        <v>51000</v>
      </c>
      <c r="J48" s="35">
        <v>0</v>
      </c>
      <c r="K48" s="35">
        <v>0</v>
      </c>
      <c r="L48" s="35">
        <v>0</v>
      </c>
      <c r="M48" s="35">
        <v>41000</v>
      </c>
      <c r="N48" s="35">
        <v>0</v>
      </c>
      <c r="O48" s="35">
        <v>61000</v>
      </c>
      <c r="P48" s="35">
        <v>10000</v>
      </c>
      <c r="Q48" s="35">
        <v>2349436</v>
      </c>
      <c r="R48" s="35">
        <v>2240436</v>
      </c>
      <c r="S48" s="35">
        <v>0</v>
      </c>
      <c r="T48" s="35">
        <v>0</v>
      </c>
      <c r="U48" s="35"/>
      <c r="V48" s="35"/>
      <c r="W48" s="35"/>
      <c r="X48" s="56"/>
      <c r="Y48" s="36"/>
    </row>
    <row r="49" spans="1:25" ht="24" x14ac:dyDescent="0.25">
      <c r="A49" s="57" t="s">
        <v>116</v>
      </c>
      <c r="B49" s="33" t="s">
        <v>49</v>
      </c>
      <c r="C49" s="53"/>
      <c r="D49" s="53"/>
      <c r="E49" s="53"/>
      <c r="F49" s="34"/>
      <c r="G49" s="35">
        <v>480365</v>
      </c>
      <c r="H49" s="35">
        <v>463365</v>
      </c>
      <c r="I49" s="35">
        <v>17000</v>
      </c>
      <c r="J49" s="35">
        <v>0</v>
      </c>
      <c r="K49" s="35">
        <v>0</v>
      </c>
      <c r="L49" s="35">
        <v>0</v>
      </c>
      <c r="M49" s="35">
        <v>17000</v>
      </c>
      <c r="N49" s="35">
        <v>0</v>
      </c>
      <c r="O49" s="35">
        <v>27000</v>
      </c>
      <c r="P49" s="35">
        <v>10000</v>
      </c>
      <c r="Q49" s="35">
        <v>476365</v>
      </c>
      <c r="R49" s="35">
        <v>453365</v>
      </c>
      <c r="S49" s="35">
        <v>0</v>
      </c>
      <c r="T49" s="35">
        <v>0</v>
      </c>
      <c r="U49" s="35"/>
      <c r="V49" s="35"/>
      <c r="W49" s="35"/>
      <c r="X49" s="35" t="e">
        <v>#REF!</v>
      </c>
      <c r="Y49" s="36"/>
    </row>
    <row r="50" spans="1:25" x14ac:dyDescent="0.25">
      <c r="A50" s="38" t="s">
        <v>32</v>
      </c>
      <c r="B50" s="39" t="s">
        <v>33</v>
      </c>
      <c r="C50" s="40"/>
      <c r="D50" s="40"/>
      <c r="E50" s="40"/>
      <c r="F50" s="41"/>
      <c r="G50" s="42">
        <v>480365</v>
      </c>
      <c r="H50" s="42">
        <v>463365</v>
      </c>
      <c r="I50" s="42">
        <v>17000</v>
      </c>
      <c r="J50" s="42">
        <v>0</v>
      </c>
      <c r="K50" s="42">
        <v>0</v>
      </c>
      <c r="L50" s="42">
        <v>0</v>
      </c>
      <c r="M50" s="42">
        <v>17000</v>
      </c>
      <c r="N50" s="42">
        <v>0</v>
      </c>
      <c r="O50" s="42">
        <v>27000</v>
      </c>
      <c r="P50" s="42">
        <v>10000</v>
      </c>
      <c r="Q50" s="42">
        <v>476365</v>
      </c>
      <c r="R50" s="42">
        <v>453365</v>
      </c>
      <c r="S50" s="42">
        <v>0</v>
      </c>
      <c r="T50" s="42">
        <v>0</v>
      </c>
      <c r="U50" s="42"/>
      <c r="V50" s="42"/>
      <c r="W50" s="42"/>
      <c r="X50" s="42">
        <v>0</v>
      </c>
      <c r="Y50" s="43"/>
    </row>
    <row r="51" spans="1:25" ht="48" x14ac:dyDescent="0.25">
      <c r="A51" s="48">
        <v>1</v>
      </c>
      <c r="B51" s="55" t="s">
        <v>117</v>
      </c>
      <c r="C51" s="53" t="s">
        <v>102</v>
      </c>
      <c r="D51" s="53" t="s">
        <v>53</v>
      </c>
      <c r="E51" s="40"/>
      <c r="F51" s="48" t="s">
        <v>36</v>
      </c>
      <c r="G51" s="51">
        <v>164000</v>
      </c>
      <c r="H51" s="51">
        <v>159000</v>
      </c>
      <c r="I51" s="51">
        <v>5000</v>
      </c>
      <c r="J51" s="51"/>
      <c r="K51" s="42"/>
      <c r="L51" s="42"/>
      <c r="M51" s="51">
        <v>5000</v>
      </c>
      <c r="N51" s="42"/>
      <c r="O51" s="51">
        <v>5000</v>
      </c>
      <c r="P51" s="51"/>
      <c r="Q51" s="51">
        <v>164000</v>
      </c>
      <c r="R51" s="51">
        <v>159000</v>
      </c>
      <c r="S51" s="42"/>
      <c r="T51" s="42"/>
      <c r="U51" s="51"/>
      <c r="V51" s="51"/>
      <c r="W51" s="42"/>
      <c r="X51" s="42"/>
      <c r="Y51" s="36" t="s">
        <v>37</v>
      </c>
    </row>
    <row r="52" spans="1:25" ht="48" x14ac:dyDescent="0.25">
      <c r="A52" s="48">
        <v>2</v>
      </c>
      <c r="B52" s="55" t="s">
        <v>118</v>
      </c>
      <c r="C52" s="53" t="s">
        <v>119</v>
      </c>
      <c r="D52" s="53" t="s">
        <v>53</v>
      </c>
      <c r="E52" s="40"/>
      <c r="F52" s="48" t="s">
        <v>36</v>
      </c>
      <c r="G52" s="51">
        <v>100000</v>
      </c>
      <c r="H52" s="51">
        <v>96000</v>
      </c>
      <c r="I52" s="51">
        <v>4000</v>
      </c>
      <c r="J52" s="51"/>
      <c r="K52" s="42"/>
      <c r="L52" s="42"/>
      <c r="M52" s="51">
        <v>4000</v>
      </c>
      <c r="N52" s="42"/>
      <c r="O52" s="51">
        <v>4000</v>
      </c>
      <c r="P52" s="51"/>
      <c r="Q52" s="51">
        <v>100000</v>
      </c>
      <c r="R52" s="51">
        <v>96000</v>
      </c>
      <c r="S52" s="42"/>
      <c r="T52" s="42"/>
      <c r="U52" s="51"/>
      <c r="V52" s="51"/>
      <c r="W52" s="42"/>
      <c r="X52" s="42"/>
      <c r="Y52" s="36" t="s">
        <v>37</v>
      </c>
    </row>
    <row r="53" spans="1:25" ht="51" x14ac:dyDescent="0.25">
      <c r="A53" s="48">
        <v>3</v>
      </c>
      <c r="B53" s="55" t="s">
        <v>120</v>
      </c>
      <c r="C53" s="53" t="s">
        <v>65</v>
      </c>
      <c r="D53" s="53" t="s">
        <v>53</v>
      </c>
      <c r="E53" s="40"/>
      <c r="F53" s="48" t="s">
        <v>36</v>
      </c>
      <c r="G53" s="51">
        <v>114000</v>
      </c>
      <c r="H53" s="51">
        <v>110000</v>
      </c>
      <c r="I53" s="51">
        <v>4000</v>
      </c>
      <c r="J53" s="51"/>
      <c r="K53" s="42"/>
      <c r="L53" s="42"/>
      <c r="M53" s="51">
        <v>4000</v>
      </c>
      <c r="N53" s="42"/>
      <c r="O53" s="51">
        <v>4000</v>
      </c>
      <c r="P53" s="51"/>
      <c r="Q53" s="51">
        <v>114000</v>
      </c>
      <c r="R53" s="51">
        <v>110000</v>
      </c>
      <c r="S53" s="42"/>
      <c r="T53" s="42"/>
      <c r="U53" s="51"/>
      <c r="V53" s="51"/>
      <c r="W53" s="42"/>
      <c r="X53" s="42"/>
      <c r="Y53" s="36" t="s">
        <v>37</v>
      </c>
    </row>
    <row r="54" spans="1:25" ht="51" x14ac:dyDescent="0.25">
      <c r="A54" s="48">
        <v>4</v>
      </c>
      <c r="B54" s="93" t="s">
        <v>111</v>
      </c>
      <c r="C54" s="53" t="s">
        <v>65</v>
      </c>
      <c r="D54" s="53" t="s">
        <v>85</v>
      </c>
      <c r="E54" s="40"/>
      <c r="F54" s="94" t="s">
        <v>112</v>
      </c>
      <c r="G54" s="51">
        <v>102365</v>
      </c>
      <c r="H54" s="51">
        <v>98365</v>
      </c>
      <c r="I54" s="51">
        <v>4000</v>
      </c>
      <c r="J54" s="51"/>
      <c r="K54" s="42"/>
      <c r="L54" s="42"/>
      <c r="M54" s="51">
        <v>4000</v>
      </c>
      <c r="N54" s="42"/>
      <c r="O54" s="51">
        <v>14000</v>
      </c>
      <c r="P54" s="51">
        <v>10000</v>
      </c>
      <c r="Q54" s="51">
        <v>98365</v>
      </c>
      <c r="R54" s="51">
        <v>88365</v>
      </c>
      <c r="S54" s="42"/>
      <c r="T54" s="42"/>
      <c r="U54" s="51"/>
      <c r="V54" s="51"/>
      <c r="W54" s="42"/>
      <c r="X54" s="42"/>
      <c r="Y54" s="36" t="s">
        <v>37</v>
      </c>
    </row>
    <row r="55" spans="1:25" x14ac:dyDescent="0.25">
      <c r="A55" s="57" t="s">
        <v>121</v>
      </c>
      <c r="B55" s="74" t="s">
        <v>72</v>
      </c>
      <c r="C55" s="53"/>
      <c r="D55" s="75"/>
      <c r="E55" s="53"/>
      <c r="F55" s="76"/>
      <c r="G55" s="35">
        <v>1643000</v>
      </c>
      <c r="H55" s="35">
        <v>1566000</v>
      </c>
      <c r="I55" s="35">
        <v>24000</v>
      </c>
      <c r="J55" s="35">
        <v>0</v>
      </c>
      <c r="K55" s="35">
        <v>0</v>
      </c>
      <c r="L55" s="35">
        <v>0</v>
      </c>
      <c r="M55" s="35">
        <v>24000</v>
      </c>
      <c r="N55" s="35">
        <v>0</v>
      </c>
      <c r="O55" s="35">
        <v>24000</v>
      </c>
      <c r="P55" s="35">
        <v>0</v>
      </c>
      <c r="Q55" s="35">
        <v>1643000</v>
      </c>
      <c r="R55" s="35">
        <v>1566000</v>
      </c>
      <c r="S55" s="35">
        <v>0</v>
      </c>
      <c r="T55" s="35">
        <v>0</v>
      </c>
      <c r="U55" s="35"/>
      <c r="V55" s="35"/>
      <c r="W55" s="35"/>
      <c r="X55" s="35" t="e">
        <v>#REF!</v>
      </c>
      <c r="Y55" s="36"/>
    </row>
    <row r="56" spans="1:25" x14ac:dyDescent="0.25">
      <c r="A56" s="38" t="s">
        <v>32</v>
      </c>
      <c r="B56" s="39" t="s">
        <v>33</v>
      </c>
      <c r="C56" s="40"/>
      <c r="D56" s="40"/>
      <c r="E56" s="40"/>
      <c r="F56" s="41"/>
      <c r="G56" s="42">
        <v>1643000</v>
      </c>
      <c r="H56" s="42">
        <v>1566000</v>
      </c>
      <c r="I56" s="42">
        <v>24000</v>
      </c>
      <c r="J56" s="42">
        <v>0</v>
      </c>
      <c r="K56" s="42">
        <v>0</v>
      </c>
      <c r="L56" s="42">
        <v>0</v>
      </c>
      <c r="M56" s="42">
        <v>24000</v>
      </c>
      <c r="N56" s="42">
        <v>0</v>
      </c>
      <c r="O56" s="42">
        <v>24000</v>
      </c>
      <c r="P56" s="42">
        <v>0</v>
      </c>
      <c r="Q56" s="42">
        <v>1643000</v>
      </c>
      <c r="R56" s="42">
        <v>1566000</v>
      </c>
      <c r="S56" s="42">
        <v>0</v>
      </c>
      <c r="T56" s="42">
        <v>0</v>
      </c>
      <c r="U56" s="42"/>
      <c r="V56" s="42"/>
      <c r="W56" s="42"/>
      <c r="X56" s="42">
        <v>0</v>
      </c>
      <c r="Y56" s="43"/>
    </row>
    <row r="57" spans="1:25" ht="48" x14ac:dyDescent="0.25">
      <c r="A57" s="46">
        <v>1</v>
      </c>
      <c r="B57" s="47" t="s">
        <v>122</v>
      </c>
      <c r="C57" s="48" t="s">
        <v>123</v>
      </c>
      <c r="D57" s="53" t="s">
        <v>53</v>
      </c>
      <c r="E57" s="53"/>
      <c r="F57" s="48" t="s">
        <v>124</v>
      </c>
      <c r="G57" s="49">
        <v>1053000</v>
      </c>
      <c r="H57" s="49">
        <v>1000000</v>
      </c>
      <c r="I57" s="51"/>
      <c r="J57" s="51"/>
      <c r="K57" s="51"/>
      <c r="L57" s="51"/>
      <c r="M57" s="51"/>
      <c r="N57" s="51"/>
      <c r="O57" s="51"/>
      <c r="P57" s="51"/>
      <c r="Q57" s="49">
        <v>1053000</v>
      </c>
      <c r="R57" s="49">
        <v>1000000</v>
      </c>
      <c r="S57" s="56"/>
      <c r="T57" s="56"/>
      <c r="U57" s="51"/>
      <c r="V57" s="51"/>
      <c r="W57" s="56"/>
      <c r="X57" s="56"/>
      <c r="Y57" s="36" t="s">
        <v>37</v>
      </c>
    </row>
    <row r="58" spans="1:25" ht="48" x14ac:dyDescent="0.25">
      <c r="A58" s="46">
        <v>2</v>
      </c>
      <c r="B58" s="55" t="s">
        <v>125</v>
      </c>
      <c r="C58" s="48" t="s">
        <v>126</v>
      </c>
      <c r="D58" s="53" t="s">
        <v>53</v>
      </c>
      <c r="E58" s="53"/>
      <c r="F58" s="48" t="s">
        <v>36</v>
      </c>
      <c r="G58" s="49">
        <v>100000</v>
      </c>
      <c r="H58" s="49">
        <v>96000</v>
      </c>
      <c r="I58" s="51">
        <v>4000</v>
      </c>
      <c r="J58" s="51"/>
      <c r="K58" s="51"/>
      <c r="L58" s="51"/>
      <c r="M58" s="51">
        <v>4000</v>
      </c>
      <c r="N58" s="51"/>
      <c r="O58" s="51">
        <v>4000</v>
      </c>
      <c r="P58" s="51"/>
      <c r="Q58" s="49">
        <v>100000</v>
      </c>
      <c r="R58" s="49">
        <v>96000</v>
      </c>
      <c r="S58" s="56"/>
      <c r="T58" s="56"/>
      <c r="U58" s="51"/>
      <c r="V58" s="51"/>
      <c r="W58" s="56"/>
      <c r="X58" s="56"/>
      <c r="Y58" s="36" t="s">
        <v>37</v>
      </c>
    </row>
    <row r="59" spans="1:25" ht="102" x14ac:dyDescent="0.25">
      <c r="A59" s="46">
        <v>3</v>
      </c>
      <c r="B59" s="55" t="s">
        <v>127</v>
      </c>
      <c r="C59" s="48" t="s">
        <v>128</v>
      </c>
      <c r="D59" s="53" t="s">
        <v>53</v>
      </c>
      <c r="E59" s="53"/>
      <c r="F59" s="48" t="s">
        <v>36</v>
      </c>
      <c r="G59" s="49">
        <v>150000</v>
      </c>
      <c r="H59" s="49">
        <v>144000</v>
      </c>
      <c r="I59" s="51">
        <v>6000</v>
      </c>
      <c r="J59" s="51"/>
      <c r="K59" s="51"/>
      <c r="L59" s="51"/>
      <c r="M59" s="51">
        <v>6000</v>
      </c>
      <c r="N59" s="51"/>
      <c r="O59" s="51">
        <v>6000</v>
      </c>
      <c r="P59" s="51"/>
      <c r="Q59" s="49">
        <v>150000</v>
      </c>
      <c r="R59" s="49">
        <v>144000</v>
      </c>
      <c r="S59" s="56"/>
      <c r="T59" s="56"/>
      <c r="U59" s="51"/>
      <c r="V59" s="51"/>
      <c r="W59" s="56"/>
      <c r="X59" s="56"/>
      <c r="Y59" s="36" t="s">
        <v>37</v>
      </c>
    </row>
    <row r="60" spans="1:25" ht="106.5" customHeight="1" x14ac:dyDescent="0.25">
      <c r="A60" s="46">
        <v>4</v>
      </c>
      <c r="B60" s="55" t="s">
        <v>129</v>
      </c>
      <c r="C60" s="48" t="s">
        <v>130</v>
      </c>
      <c r="D60" s="53" t="s">
        <v>53</v>
      </c>
      <c r="E60" s="53"/>
      <c r="F60" s="48" t="s">
        <v>36</v>
      </c>
      <c r="G60" s="49">
        <v>200000</v>
      </c>
      <c r="H60" s="49">
        <v>192000</v>
      </c>
      <c r="I60" s="51">
        <v>8000</v>
      </c>
      <c r="J60" s="51"/>
      <c r="K60" s="51"/>
      <c r="L60" s="51"/>
      <c r="M60" s="51">
        <v>8000</v>
      </c>
      <c r="N60" s="51"/>
      <c r="O60" s="51">
        <v>8000</v>
      </c>
      <c r="P60" s="51"/>
      <c r="Q60" s="49">
        <v>200000</v>
      </c>
      <c r="R60" s="49">
        <v>192000</v>
      </c>
      <c r="S60" s="56"/>
      <c r="T60" s="56"/>
      <c r="U60" s="51"/>
      <c r="V60" s="51"/>
      <c r="W60" s="56"/>
      <c r="X60" s="56"/>
      <c r="Y60" s="36" t="s">
        <v>37</v>
      </c>
    </row>
    <row r="61" spans="1:25" ht="48" x14ac:dyDescent="0.25">
      <c r="A61" s="46">
        <v>5</v>
      </c>
      <c r="B61" s="55" t="s">
        <v>131</v>
      </c>
      <c r="C61" s="48" t="s">
        <v>132</v>
      </c>
      <c r="D61" s="53" t="s">
        <v>53</v>
      </c>
      <c r="E61" s="53"/>
      <c r="F61" s="48" t="s">
        <v>36</v>
      </c>
      <c r="G61" s="49">
        <v>140000</v>
      </c>
      <c r="H61" s="49">
        <v>134000</v>
      </c>
      <c r="I61" s="51">
        <v>6000</v>
      </c>
      <c r="J61" s="51"/>
      <c r="K61" s="51"/>
      <c r="L61" s="51"/>
      <c r="M61" s="51">
        <v>6000</v>
      </c>
      <c r="N61" s="51"/>
      <c r="O61" s="51">
        <v>6000</v>
      </c>
      <c r="P61" s="51"/>
      <c r="Q61" s="49">
        <v>140000</v>
      </c>
      <c r="R61" s="49">
        <v>134000</v>
      </c>
      <c r="S61" s="56"/>
      <c r="T61" s="56"/>
      <c r="U61" s="51"/>
      <c r="V61" s="51"/>
      <c r="W61" s="56"/>
      <c r="X61" s="56"/>
      <c r="Y61" s="36" t="s">
        <v>37</v>
      </c>
    </row>
    <row r="62" spans="1:25" ht="12.75" x14ac:dyDescent="0.25">
      <c r="A62" s="32" t="s">
        <v>46</v>
      </c>
      <c r="B62" s="100" t="s">
        <v>133</v>
      </c>
      <c r="C62" s="53"/>
      <c r="D62" s="40"/>
      <c r="E62" s="67"/>
      <c r="F62" s="34"/>
      <c r="G62" s="35">
        <v>1133692</v>
      </c>
      <c r="H62" s="35">
        <v>1098692</v>
      </c>
      <c r="I62" s="35">
        <v>35000</v>
      </c>
      <c r="J62" s="35">
        <v>0</v>
      </c>
      <c r="K62" s="35">
        <v>0</v>
      </c>
      <c r="L62" s="35">
        <v>0</v>
      </c>
      <c r="M62" s="35">
        <v>35000</v>
      </c>
      <c r="N62" s="35">
        <v>0</v>
      </c>
      <c r="O62" s="35">
        <v>35000</v>
      </c>
      <c r="P62" s="35">
        <v>0</v>
      </c>
      <c r="Q62" s="35">
        <v>1133692</v>
      </c>
      <c r="R62" s="35">
        <v>1098692</v>
      </c>
      <c r="S62" s="35">
        <v>0</v>
      </c>
      <c r="T62" s="35">
        <v>0</v>
      </c>
      <c r="U62" s="35"/>
      <c r="V62" s="35"/>
      <c r="W62" s="42"/>
      <c r="X62" s="35">
        <v>0</v>
      </c>
      <c r="Y62" s="36">
        <v>0</v>
      </c>
    </row>
    <row r="63" spans="1:25" x14ac:dyDescent="0.25">
      <c r="A63" s="38" t="s">
        <v>32</v>
      </c>
      <c r="B63" s="39" t="s">
        <v>33</v>
      </c>
      <c r="C63" s="40"/>
      <c r="D63" s="40"/>
      <c r="E63" s="40"/>
      <c r="F63" s="41"/>
      <c r="G63" s="42">
        <v>1133692</v>
      </c>
      <c r="H63" s="42">
        <v>1098692</v>
      </c>
      <c r="I63" s="42">
        <v>35000</v>
      </c>
      <c r="J63" s="42">
        <v>0</v>
      </c>
      <c r="K63" s="42">
        <v>0</v>
      </c>
      <c r="L63" s="42">
        <v>0</v>
      </c>
      <c r="M63" s="42">
        <v>35000</v>
      </c>
      <c r="N63" s="42">
        <v>0</v>
      </c>
      <c r="O63" s="42">
        <v>35000</v>
      </c>
      <c r="P63" s="42">
        <v>0</v>
      </c>
      <c r="Q63" s="42">
        <v>1133692</v>
      </c>
      <c r="R63" s="42">
        <v>1098692</v>
      </c>
      <c r="S63" s="42">
        <v>0</v>
      </c>
      <c r="T63" s="42">
        <v>0</v>
      </c>
      <c r="U63" s="42"/>
      <c r="V63" s="42"/>
      <c r="W63" s="42"/>
      <c r="X63" s="42">
        <v>0</v>
      </c>
      <c r="Y63" s="43"/>
    </row>
    <row r="64" spans="1:25" ht="48" x14ac:dyDescent="0.25">
      <c r="A64" s="101">
        <v>1</v>
      </c>
      <c r="B64" s="60" t="s">
        <v>134</v>
      </c>
      <c r="C64" s="53" t="s">
        <v>75</v>
      </c>
      <c r="D64" s="53" t="s">
        <v>85</v>
      </c>
      <c r="E64" s="53"/>
      <c r="F64" s="48" t="s">
        <v>36</v>
      </c>
      <c r="G64" s="49">
        <v>630292</v>
      </c>
      <c r="H64" s="49">
        <v>610292</v>
      </c>
      <c r="I64" s="51">
        <v>20000</v>
      </c>
      <c r="J64" s="51"/>
      <c r="K64" s="51"/>
      <c r="L64" s="51"/>
      <c r="M64" s="51">
        <v>20000</v>
      </c>
      <c r="N64" s="51"/>
      <c r="O64" s="51">
        <v>20000</v>
      </c>
      <c r="P64" s="51">
        <v>0</v>
      </c>
      <c r="Q64" s="49">
        <v>630292</v>
      </c>
      <c r="R64" s="49">
        <v>610292</v>
      </c>
      <c r="S64" s="56"/>
      <c r="T64" s="56"/>
      <c r="U64" s="51"/>
      <c r="V64" s="51"/>
      <c r="W64" s="56"/>
      <c r="X64" s="56"/>
      <c r="Y64" s="36" t="s">
        <v>37</v>
      </c>
    </row>
    <row r="65" spans="1:25" ht="48" x14ac:dyDescent="0.25">
      <c r="A65" s="101">
        <v>2</v>
      </c>
      <c r="B65" s="60" t="s">
        <v>135</v>
      </c>
      <c r="C65" s="53" t="s">
        <v>136</v>
      </c>
      <c r="D65" s="53" t="s">
        <v>85</v>
      </c>
      <c r="E65" s="53"/>
      <c r="F65" s="48" t="s">
        <v>36</v>
      </c>
      <c r="G65" s="49">
        <v>503400</v>
      </c>
      <c r="H65" s="49">
        <v>488400</v>
      </c>
      <c r="I65" s="51">
        <v>15000</v>
      </c>
      <c r="J65" s="51"/>
      <c r="K65" s="51"/>
      <c r="L65" s="51"/>
      <c r="M65" s="51">
        <v>15000</v>
      </c>
      <c r="N65" s="51"/>
      <c r="O65" s="51">
        <v>15000</v>
      </c>
      <c r="P65" s="51">
        <v>0</v>
      </c>
      <c r="Q65" s="49">
        <v>503400</v>
      </c>
      <c r="R65" s="49">
        <v>488400</v>
      </c>
      <c r="S65" s="56"/>
      <c r="T65" s="56"/>
      <c r="U65" s="51"/>
      <c r="V65" s="51"/>
      <c r="W65" s="56"/>
      <c r="X65" s="56"/>
      <c r="Y65" s="36" t="s">
        <v>37</v>
      </c>
    </row>
    <row r="66" spans="1:25" ht="13.5" x14ac:dyDescent="0.25">
      <c r="A66" s="102" t="s">
        <v>137</v>
      </c>
      <c r="B66" s="103" t="s">
        <v>138</v>
      </c>
      <c r="C66" s="53"/>
      <c r="D66" s="53"/>
      <c r="E66" s="53"/>
      <c r="F66" s="48"/>
      <c r="G66" s="104">
        <v>330000</v>
      </c>
      <c r="H66" s="104">
        <v>317000</v>
      </c>
      <c r="I66" s="104">
        <v>13000</v>
      </c>
      <c r="J66" s="104">
        <v>0</v>
      </c>
      <c r="K66" s="104">
        <v>0</v>
      </c>
      <c r="L66" s="104">
        <v>0</v>
      </c>
      <c r="M66" s="104">
        <v>13000</v>
      </c>
      <c r="N66" s="104">
        <v>0</v>
      </c>
      <c r="O66" s="104">
        <v>13000</v>
      </c>
      <c r="P66" s="104">
        <v>0</v>
      </c>
      <c r="Q66" s="104">
        <v>330000</v>
      </c>
      <c r="R66" s="104">
        <v>317000</v>
      </c>
      <c r="S66" s="104">
        <v>0</v>
      </c>
      <c r="T66" s="104">
        <v>0</v>
      </c>
      <c r="U66" s="104"/>
      <c r="V66" s="104"/>
      <c r="W66" s="105"/>
      <c r="X66" s="104">
        <v>0</v>
      </c>
      <c r="Y66" s="36"/>
    </row>
    <row r="67" spans="1:25" x14ac:dyDescent="0.25">
      <c r="A67" s="38" t="s">
        <v>32</v>
      </c>
      <c r="B67" s="39" t="s">
        <v>40</v>
      </c>
      <c r="C67" s="40"/>
      <c r="D67" s="40"/>
      <c r="E67" s="40"/>
      <c r="F67" s="41"/>
      <c r="G67" s="42">
        <v>330000</v>
      </c>
      <c r="H67" s="42">
        <v>317000</v>
      </c>
      <c r="I67" s="42">
        <v>13000</v>
      </c>
      <c r="J67" s="42">
        <v>0</v>
      </c>
      <c r="K67" s="42">
        <v>0</v>
      </c>
      <c r="L67" s="42">
        <v>0</v>
      </c>
      <c r="M67" s="42">
        <v>13000</v>
      </c>
      <c r="N67" s="42">
        <v>0</v>
      </c>
      <c r="O67" s="42">
        <v>13000</v>
      </c>
      <c r="P67" s="42">
        <v>0</v>
      </c>
      <c r="Q67" s="42">
        <v>330000</v>
      </c>
      <c r="R67" s="42">
        <v>317000</v>
      </c>
      <c r="S67" s="42">
        <v>0</v>
      </c>
      <c r="T67" s="42">
        <v>0</v>
      </c>
      <c r="U67" s="42"/>
      <c r="V67" s="42"/>
      <c r="W67" s="42"/>
      <c r="X67" s="42">
        <v>0</v>
      </c>
      <c r="Y67" s="43"/>
    </row>
    <row r="68" spans="1:25" ht="38.25" x14ac:dyDescent="0.25">
      <c r="A68" s="48">
        <v>1</v>
      </c>
      <c r="B68" s="55" t="s">
        <v>105</v>
      </c>
      <c r="C68" s="48" t="s">
        <v>75</v>
      </c>
      <c r="D68" s="53" t="s">
        <v>106</v>
      </c>
      <c r="E68" s="53"/>
      <c r="F68" s="48" t="s">
        <v>36</v>
      </c>
      <c r="G68" s="49">
        <v>330000</v>
      </c>
      <c r="H68" s="49">
        <v>317000</v>
      </c>
      <c r="I68" s="51">
        <v>13000</v>
      </c>
      <c r="J68" s="51"/>
      <c r="K68" s="51"/>
      <c r="L68" s="51"/>
      <c r="M68" s="51">
        <v>13000</v>
      </c>
      <c r="N68" s="51"/>
      <c r="O68" s="51">
        <v>13000</v>
      </c>
      <c r="P68" s="51"/>
      <c r="Q68" s="49">
        <v>330000</v>
      </c>
      <c r="R68" s="49">
        <v>317000</v>
      </c>
      <c r="S68" s="56"/>
      <c r="T68" s="56"/>
      <c r="U68" s="51"/>
      <c r="V68" s="51"/>
      <c r="W68" s="56"/>
      <c r="X68" s="56"/>
      <c r="Y68" s="36" t="s">
        <v>37</v>
      </c>
    </row>
    <row r="69" spans="1:25" s="86" customFormat="1" ht="38.25" x14ac:dyDescent="0.25">
      <c r="A69" s="106" t="s">
        <v>139</v>
      </c>
      <c r="B69" s="107" t="s">
        <v>140</v>
      </c>
      <c r="C69" s="108"/>
      <c r="D69" s="106"/>
      <c r="E69" s="109"/>
      <c r="F69" s="106"/>
      <c r="G69" s="110">
        <v>2374215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0">
        <v>1315764</v>
      </c>
      <c r="R69" s="110">
        <v>1315764</v>
      </c>
      <c r="S69" s="112"/>
      <c r="T69" s="112"/>
      <c r="U69" s="110">
        <f t="shared" ref="U69:W69" si="21">SUBTOTAL(9,U70:U92)-U74-U75-U76-U77-U78</f>
        <v>324435</v>
      </c>
      <c r="V69" s="110">
        <v>324435</v>
      </c>
      <c r="W69" s="110">
        <f t="shared" si="21"/>
        <v>0</v>
      </c>
      <c r="X69" s="110">
        <f>SUBTOTAL(9,X70:X92)-X74-X75-X76-X77-X78</f>
        <v>324435</v>
      </c>
      <c r="Y69" s="113"/>
    </row>
    <row r="70" spans="1:25" ht="12.75" x14ac:dyDescent="0.25">
      <c r="A70" s="114" t="s">
        <v>31</v>
      </c>
      <c r="B70" s="115" t="s">
        <v>141</v>
      </c>
      <c r="C70" s="115"/>
      <c r="D70" s="116"/>
      <c r="E70" s="97"/>
      <c r="F70" s="116"/>
      <c r="G70" s="117"/>
      <c r="H70" s="118"/>
      <c r="I70" s="118"/>
      <c r="J70" s="118"/>
      <c r="K70" s="118"/>
      <c r="L70" s="118"/>
      <c r="M70" s="118"/>
      <c r="N70" s="118"/>
      <c r="O70" s="118"/>
      <c r="P70" s="118"/>
      <c r="Q70" s="117"/>
      <c r="R70" s="117"/>
      <c r="S70" s="119"/>
      <c r="T70" s="119"/>
      <c r="U70" s="117"/>
      <c r="V70" s="117"/>
      <c r="W70" s="117"/>
      <c r="X70" s="117"/>
      <c r="Y70" s="120"/>
    </row>
    <row r="71" spans="1:25" ht="27" x14ac:dyDescent="0.25">
      <c r="A71" s="121"/>
      <c r="B71" s="122" t="s">
        <v>142</v>
      </c>
      <c r="C71" s="122"/>
      <c r="D71" s="123"/>
      <c r="E71" s="97"/>
      <c r="F71" s="123"/>
      <c r="G71" s="124"/>
      <c r="H71" s="118"/>
      <c r="I71" s="118"/>
      <c r="J71" s="118"/>
      <c r="K71" s="118"/>
      <c r="L71" s="118"/>
      <c r="M71" s="118"/>
      <c r="N71" s="118"/>
      <c r="O71" s="118"/>
      <c r="P71" s="118"/>
      <c r="Q71" s="124"/>
      <c r="R71" s="124"/>
      <c r="S71" s="119"/>
      <c r="T71" s="119"/>
      <c r="U71" s="124"/>
      <c r="V71" s="124"/>
      <c r="W71" s="124"/>
      <c r="X71" s="124"/>
      <c r="Y71" s="120"/>
    </row>
    <row r="72" spans="1:25" ht="13.5" x14ac:dyDescent="0.25">
      <c r="A72" s="121"/>
      <c r="B72" s="122" t="s">
        <v>143</v>
      </c>
      <c r="C72" s="122"/>
      <c r="D72" s="125"/>
      <c r="E72" s="97"/>
      <c r="F72" s="125"/>
      <c r="G72" s="126"/>
      <c r="H72" s="118"/>
      <c r="I72" s="118"/>
      <c r="J72" s="118"/>
      <c r="K72" s="118"/>
      <c r="L72" s="118"/>
      <c r="M72" s="118"/>
      <c r="N72" s="118"/>
      <c r="O72" s="118"/>
      <c r="P72" s="118"/>
      <c r="Q72" s="126"/>
      <c r="R72" s="126"/>
      <c r="S72" s="119"/>
      <c r="T72" s="119"/>
      <c r="U72" s="126"/>
      <c r="V72" s="126"/>
      <c r="W72" s="126"/>
      <c r="X72" s="126"/>
      <c r="Y72" s="120"/>
    </row>
    <row r="73" spans="1:25" ht="51" x14ac:dyDescent="0.25">
      <c r="A73" s="89" t="s">
        <v>32</v>
      </c>
      <c r="B73" s="127" t="s">
        <v>144</v>
      </c>
      <c r="C73" s="128" t="s">
        <v>56</v>
      </c>
      <c r="D73" s="128" t="s">
        <v>145</v>
      </c>
      <c r="E73" s="97"/>
      <c r="F73" s="129" t="s">
        <v>146</v>
      </c>
      <c r="G73" s="130">
        <v>247032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30">
        <v>51327</v>
      </c>
      <c r="R73" s="130">
        <v>51327</v>
      </c>
      <c r="S73" s="119"/>
      <c r="T73" s="119"/>
      <c r="U73" s="130">
        <f>X73</f>
        <v>31000</v>
      </c>
      <c r="V73" s="130">
        <v>31000</v>
      </c>
      <c r="W73" s="117"/>
      <c r="X73" s="130">
        <v>31000</v>
      </c>
      <c r="Y73" s="120"/>
    </row>
    <row r="74" spans="1:25" ht="13.5" x14ac:dyDescent="0.25">
      <c r="A74" s="131" t="s">
        <v>147</v>
      </c>
      <c r="B74" s="132" t="s">
        <v>148</v>
      </c>
      <c r="C74" s="133"/>
      <c r="D74" s="123"/>
      <c r="E74" s="97"/>
      <c r="F74" s="123"/>
      <c r="G74" s="134"/>
      <c r="H74" s="118"/>
      <c r="I74" s="118"/>
      <c r="J74" s="118"/>
      <c r="K74" s="118"/>
      <c r="L74" s="118"/>
      <c r="M74" s="118"/>
      <c r="N74" s="118"/>
      <c r="O74" s="118"/>
      <c r="P74" s="118"/>
      <c r="Q74" s="134"/>
      <c r="R74" s="134"/>
      <c r="S74" s="119"/>
      <c r="T74" s="119"/>
      <c r="U74" s="135">
        <f>U75+U76</f>
        <v>28616</v>
      </c>
      <c r="V74" s="135">
        <v>28616</v>
      </c>
      <c r="W74" s="124"/>
      <c r="X74" s="135">
        <f>X75+X76</f>
        <v>28616</v>
      </c>
      <c r="Y74" s="120"/>
    </row>
    <row r="75" spans="1:25" ht="27" x14ac:dyDescent="0.25">
      <c r="A75" s="136"/>
      <c r="B75" s="137" t="s">
        <v>149</v>
      </c>
      <c r="C75" s="133"/>
      <c r="D75" s="128" t="s">
        <v>150</v>
      </c>
      <c r="E75" s="97"/>
      <c r="F75" s="123"/>
      <c r="G75" s="134"/>
      <c r="H75" s="118"/>
      <c r="I75" s="118"/>
      <c r="J75" s="118"/>
      <c r="K75" s="118"/>
      <c r="L75" s="118"/>
      <c r="M75" s="118"/>
      <c r="N75" s="118"/>
      <c r="O75" s="118"/>
      <c r="P75" s="118"/>
      <c r="Q75" s="134"/>
      <c r="R75" s="134"/>
      <c r="S75" s="119"/>
      <c r="T75" s="119"/>
      <c r="U75" s="138">
        <v>26920</v>
      </c>
      <c r="V75" s="138">
        <v>26920</v>
      </c>
      <c r="W75" s="124"/>
      <c r="X75" s="138">
        <v>26920</v>
      </c>
      <c r="Y75" s="120"/>
    </row>
    <row r="76" spans="1:25" ht="27" x14ac:dyDescent="0.25">
      <c r="A76" s="136"/>
      <c r="B76" s="137" t="s">
        <v>151</v>
      </c>
      <c r="C76" s="133"/>
      <c r="D76" s="139" t="s">
        <v>152</v>
      </c>
      <c r="E76" s="97"/>
      <c r="F76" s="123"/>
      <c r="G76" s="134"/>
      <c r="H76" s="118"/>
      <c r="I76" s="118"/>
      <c r="J76" s="118"/>
      <c r="K76" s="118"/>
      <c r="L76" s="118"/>
      <c r="M76" s="118"/>
      <c r="N76" s="118"/>
      <c r="O76" s="118"/>
      <c r="P76" s="118"/>
      <c r="Q76" s="134"/>
      <c r="R76" s="134"/>
      <c r="S76" s="119"/>
      <c r="T76" s="119"/>
      <c r="U76" s="138">
        <v>1696</v>
      </c>
      <c r="V76" s="138">
        <v>1696</v>
      </c>
      <c r="W76" s="124"/>
      <c r="X76" s="138">
        <v>1696</v>
      </c>
      <c r="Y76" s="120"/>
    </row>
    <row r="77" spans="1:25" ht="13.5" x14ac:dyDescent="0.25">
      <c r="A77" s="131" t="s">
        <v>147</v>
      </c>
      <c r="B77" s="132" t="s">
        <v>153</v>
      </c>
      <c r="C77" s="133"/>
      <c r="D77" s="123"/>
      <c r="E77" s="97"/>
      <c r="F77" s="123"/>
      <c r="G77" s="134"/>
      <c r="H77" s="118"/>
      <c r="I77" s="118"/>
      <c r="J77" s="118"/>
      <c r="K77" s="118"/>
      <c r="L77" s="118"/>
      <c r="M77" s="118"/>
      <c r="N77" s="118"/>
      <c r="O77" s="118"/>
      <c r="P77" s="118"/>
      <c r="Q77" s="134"/>
      <c r="R77" s="134"/>
      <c r="S77" s="119"/>
      <c r="T77" s="119"/>
      <c r="U77" s="135">
        <f>U78</f>
        <v>2384</v>
      </c>
      <c r="V77" s="135">
        <v>2384</v>
      </c>
      <c r="W77" s="124"/>
      <c r="X77" s="135">
        <f>X78</f>
        <v>2384</v>
      </c>
      <c r="Y77" s="120"/>
    </row>
    <row r="78" spans="1:25" ht="27" x14ac:dyDescent="0.25">
      <c r="A78" s="136"/>
      <c r="B78" s="137" t="s">
        <v>154</v>
      </c>
      <c r="C78" s="133"/>
      <c r="D78" s="123" t="s">
        <v>155</v>
      </c>
      <c r="E78" s="97"/>
      <c r="F78" s="123"/>
      <c r="G78" s="134"/>
      <c r="H78" s="118"/>
      <c r="I78" s="118"/>
      <c r="J78" s="118"/>
      <c r="K78" s="118"/>
      <c r="L78" s="118"/>
      <c r="M78" s="118"/>
      <c r="N78" s="118"/>
      <c r="O78" s="118"/>
      <c r="P78" s="118"/>
      <c r="Q78" s="134"/>
      <c r="R78" s="134"/>
      <c r="S78" s="119"/>
      <c r="T78" s="119"/>
      <c r="U78" s="140">
        <v>2384</v>
      </c>
      <c r="V78" s="140">
        <v>2384</v>
      </c>
      <c r="W78" s="124"/>
      <c r="X78" s="140">
        <v>2384</v>
      </c>
      <c r="Y78" s="120"/>
    </row>
    <row r="79" spans="1:25" ht="25.5" x14ac:dyDescent="0.25">
      <c r="A79" s="89" t="s">
        <v>79</v>
      </c>
      <c r="B79" s="127" t="s">
        <v>156</v>
      </c>
      <c r="C79" s="128" t="s">
        <v>56</v>
      </c>
      <c r="D79" s="128" t="s">
        <v>150</v>
      </c>
      <c r="E79" s="97"/>
      <c r="F79" s="129" t="s">
        <v>157</v>
      </c>
      <c r="G79" s="130">
        <v>306895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30">
        <v>95555</v>
      </c>
      <c r="R79" s="130">
        <v>95555</v>
      </c>
      <c r="S79" s="119"/>
      <c r="T79" s="119"/>
      <c r="U79" s="130">
        <f>X79</f>
        <v>41555</v>
      </c>
      <c r="V79" s="130">
        <v>41555</v>
      </c>
      <c r="W79" s="117"/>
      <c r="X79" s="130">
        <v>41555</v>
      </c>
      <c r="Y79" s="120"/>
    </row>
    <row r="80" spans="1:25" ht="27" x14ac:dyDescent="0.25">
      <c r="A80" s="89"/>
      <c r="B80" s="122" t="s">
        <v>158</v>
      </c>
      <c r="C80" s="141"/>
      <c r="D80" s="129"/>
      <c r="E80" s="97"/>
      <c r="F80" s="129"/>
      <c r="G80" s="130"/>
      <c r="H80" s="118"/>
      <c r="I80" s="118"/>
      <c r="J80" s="118"/>
      <c r="K80" s="118"/>
      <c r="L80" s="118"/>
      <c r="M80" s="118"/>
      <c r="N80" s="118"/>
      <c r="O80" s="118"/>
      <c r="P80" s="118"/>
      <c r="Q80" s="130"/>
      <c r="R80" s="130"/>
      <c r="S80" s="119"/>
      <c r="T80" s="119"/>
      <c r="U80" s="117"/>
      <c r="V80" s="117"/>
      <c r="W80" s="117"/>
      <c r="X80" s="117"/>
      <c r="Y80" s="120"/>
    </row>
    <row r="81" spans="1:25" ht="13.5" x14ac:dyDescent="0.25">
      <c r="A81" s="89"/>
      <c r="B81" s="122" t="s">
        <v>143</v>
      </c>
      <c r="C81" s="141"/>
      <c r="D81" s="129"/>
      <c r="E81" s="97"/>
      <c r="F81" s="129"/>
      <c r="G81" s="130"/>
      <c r="H81" s="118"/>
      <c r="I81" s="118"/>
      <c r="J81" s="118"/>
      <c r="K81" s="118"/>
      <c r="L81" s="118"/>
      <c r="M81" s="118"/>
      <c r="N81" s="118"/>
      <c r="O81" s="118"/>
      <c r="P81" s="118"/>
      <c r="Q81" s="130"/>
      <c r="R81" s="130"/>
      <c r="S81" s="119"/>
      <c r="T81" s="119"/>
      <c r="U81" s="117"/>
      <c r="V81" s="117"/>
      <c r="W81" s="117"/>
      <c r="X81" s="117"/>
      <c r="Y81" s="120"/>
    </row>
    <row r="82" spans="1:25" ht="102" x14ac:dyDescent="0.25">
      <c r="A82" s="89" t="s">
        <v>32</v>
      </c>
      <c r="B82" s="127" t="s">
        <v>159</v>
      </c>
      <c r="C82" s="128" t="s">
        <v>56</v>
      </c>
      <c r="D82" s="128" t="s">
        <v>150</v>
      </c>
      <c r="E82" s="97"/>
      <c r="F82" s="128" t="s">
        <v>160</v>
      </c>
      <c r="G82" s="130">
        <v>451400</v>
      </c>
      <c r="H82" s="118"/>
      <c r="I82" s="118"/>
      <c r="J82" s="118"/>
      <c r="K82" s="118"/>
      <c r="L82" s="118"/>
      <c r="M82" s="118"/>
      <c r="N82" s="118"/>
      <c r="O82" s="118"/>
      <c r="P82" s="118"/>
      <c r="Q82" s="130">
        <v>348060</v>
      </c>
      <c r="R82" s="130">
        <v>348060</v>
      </c>
      <c r="S82" s="119"/>
      <c r="T82" s="119"/>
      <c r="U82" s="130">
        <f>X82</f>
        <v>83465</v>
      </c>
      <c r="V82" s="130">
        <v>83465</v>
      </c>
      <c r="W82" s="117"/>
      <c r="X82" s="130">
        <v>83465</v>
      </c>
      <c r="Y82" s="120"/>
    </row>
    <row r="83" spans="1:25" ht="76.5" x14ac:dyDescent="0.25">
      <c r="A83" s="121" t="s">
        <v>79</v>
      </c>
      <c r="B83" s="127" t="s">
        <v>161</v>
      </c>
      <c r="C83" s="128" t="s">
        <v>56</v>
      </c>
      <c r="D83" s="142" t="s">
        <v>162</v>
      </c>
      <c r="E83" s="97"/>
      <c r="F83" s="128" t="s">
        <v>163</v>
      </c>
      <c r="G83" s="130">
        <v>545274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30">
        <v>371530</v>
      </c>
      <c r="R83" s="130">
        <v>371530</v>
      </c>
      <c r="S83" s="119"/>
      <c r="T83" s="119"/>
      <c r="U83" s="130">
        <f>X83</f>
        <v>24414</v>
      </c>
      <c r="V83" s="130">
        <v>24414</v>
      </c>
      <c r="W83" s="126"/>
      <c r="X83" s="130">
        <v>24414</v>
      </c>
      <c r="Y83" s="120"/>
    </row>
    <row r="84" spans="1:25" ht="63.75" x14ac:dyDescent="0.25">
      <c r="A84" s="89" t="s">
        <v>164</v>
      </c>
      <c r="B84" s="143" t="s">
        <v>165</v>
      </c>
      <c r="C84" s="128" t="s">
        <v>56</v>
      </c>
      <c r="D84" s="128" t="s">
        <v>150</v>
      </c>
      <c r="E84" s="97"/>
      <c r="F84" s="129" t="s">
        <v>166</v>
      </c>
      <c r="G84" s="130">
        <v>118590</v>
      </c>
      <c r="H84" s="118"/>
      <c r="I84" s="118"/>
      <c r="J84" s="118"/>
      <c r="K84" s="118"/>
      <c r="L84" s="118"/>
      <c r="M84" s="118"/>
      <c r="N84" s="118"/>
      <c r="O84" s="118"/>
      <c r="P84" s="118"/>
      <c r="Q84" s="130">
        <v>102666</v>
      </c>
      <c r="R84" s="130">
        <v>102666</v>
      </c>
      <c r="S84" s="119"/>
      <c r="T84" s="119"/>
      <c r="U84" s="130">
        <f>X84</f>
        <v>14258</v>
      </c>
      <c r="V84" s="130">
        <v>14258</v>
      </c>
      <c r="W84" s="126"/>
      <c r="X84" s="130">
        <v>14258</v>
      </c>
      <c r="Y84" s="120"/>
    </row>
    <row r="85" spans="1:25" ht="12.75" x14ac:dyDescent="0.25">
      <c r="A85" s="102" t="s">
        <v>38</v>
      </c>
      <c r="B85" s="103" t="s">
        <v>167</v>
      </c>
      <c r="C85" s="141"/>
      <c r="D85" s="129"/>
      <c r="E85" s="97"/>
      <c r="F85" s="129"/>
      <c r="G85" s="130"/>
      <c r="H85" s="118"/>
      <c r="I85" s="118"/>
      <c r="J85" s="118"/>
      <c r="K85" s="118"/>
      <c r="L85" s="118"/>
      <c r="M85" s="118"/>
      <c r="N85" s="118"/>
      <c r="O85" s="118"/>
      <c r="P85" s="118"/>
      <c r="Q85" s="130"/>
      <c r="R85" s="130"/>
      <c r="S85" s="119"/>
      <c r="T85" s="119"/>
      <c r="U85" s="117"/>
      <c r="V85" s="117"/>
      <c r="W85" s="117"/>
      <c r="X85" s="117"/>
      <c r="Y85" s="120"/>
    </row>
    <row r="86" spans="1:25" ht="27" x14ac:dyDescent="0.25">
      <c r="A86" s="121"/>
      <c r="B86" s="122" t="s">
        <v>158</v>
      </c>
      <c r="C86" s="122"/>
      <c r="D86" s="125"/>
      <c r="E86" s="97"/>
      <c r="F86" s="125"/>
      <c r="G86" s="144"/>
      <c r="H86" s="118"/>
      <c r="I86" s="118"/>
      <c r="J86" s="118"/>
      <c r="K86" s="118"/>
      <c r="L86" s="118"/>
      <c r="M86" s="118"/>
      <c r="N86" s="118"/>
      <c r="O86" s="118"/>
      <c r="P86" s="118"/>
      <c r="Q86" s="144"/>
      <c r="R86" s="144"/>
      <c r="S86" s="119"/>
      <c r="T86" s="119"/>
      <c r="U86" s="126"/>
      <c r="V86" s="126"/>
      <c r="W86" s="126"/>
      <c r="X86" s="126"/>
      <c r="Y86" s="120"/>
    </row>
    <row r="87" spans="1:25" ht="13.5" x14ac:dyDescent="0.25">
      <c r="A87" s="89"/>
      <c r="B87" s="122" t="s">
        <v>143</v>
      </c>
      <c r="C87" s="141"/>
      <c r="D87" s="129"/>
      <c r="E87" s="97"/>
      <c r="F87" s="129"/>
      <c r="G87" s="130"/>
      <c r="H87" s="118"/>
      <c r="I87" s="118"/>
      <c r="J87" s="118"/>
      <c r="K87" s="118"/>
      <c r="L87" s="118"/>
      <c r="M87" s="118"/>
      <c r="N87" s="118"/>
      <c r="O87" s="118"/>
      <c r="P87" s="118"/>
      <c r="Q87" s="130"/>
      <c r="R87" s="130"/>
      <c r="S87" s="119"/>
      <c r="T87" s="119"/>
      <c r="U87" s="117"/>
      <c r="V87" s="117"/>
      <c r="W87" s="117"/>
      <c r="X87" s="117"/>
      <c r="Y87" s="120"/>
    </row>
    <row r="88" spans="1:25" ht="25.5" x14ac:dyDescent="0.25">
      <c r="A88" s="89" t="s">
        <v>32</v>
      </c>
      <c r="B88" s="127" t="s">
        <v>168</v>
      </c>
      <c r="C88" s="128" t="s">
        <v>56</v>
      </c>
      <c r="D88" s="128" t="s">
        <v>169</v>
      </c>
      <c r="E88" s="97"/>
      <c r="F88" s="129" t="s">
        <v>170</v>
      </c>
      <c r="G88" s="130">
        <v>107548</v>
      </c>
      <c r="H88" s="118"/>
      <c r="I88" s="118"/>
      <c r="J88" s="118"/>
      <c r="K88" s="118"/>
      <c r="L88" s="118"/>
      <c r="M88" s="118"/>
      <c r="N88" s="118"/>
      <c r="O88" s="118"/>
      <c r="P88" s="118"/>
      <c r="Q88" s="130">
        <v>49880</v>
      </c>
      <c r="R88" s="130">
        <v>49880</v>
      </c>
      <c r="S88" s="119"/>
      <c r="T88" s="119"/>
      <c r="U88" s="130">
        <f>X88</f>
        <v>21392</v>
      </c>
      <c r="V88" s="130">
        <v>21392</v>
      </c>
      <c r="W88" s="117"/>
      <c r="X88" s="130">
        <v>21392</v>
      </c>
      <c r="Y88" s="120"/>
    </row>
    <row r="89" spans="1:25" ht="12.75" x14ac:dyDescent="0.25">
      <c r="A89" s="114" t="s">
        <v>46</v>
      </c>
      <c r="B89" s="115" t="s">
        <v>171</v>
      </c>
      <c r="C89" s="116"/>
      <c r="D89" s="129"/>
      <c r="E89" s="97"/>
      <c r="F89" s="129"/>
      <c r="G89" s="130"/>
      <c r="H89" s="118"/>
      <c r="I89" s="118"/>
      <c r="J89" s="118"/>
      <c r="K89" s="118"/>
      <c r="L89" s="118"/>
      <c r="M89" s="118"/>
      <c r="N89" s="118"/>
      <c r="O89" s="118"/>
      <c r="P89" s="118"/>
      <c r="Q89" s="130"/>
      <c r="R89" s="130"/>
      <c r="S89" s="119"/>
      <c r="T89" s="119"/>
      <c r="U89" s="117"/>
      <c r="V89" s="117"/>
      <c r="W89" s="117"/>
      <c r="X89" s="117"/>
      <c r="Y89" s="120"/>
    </row>
    <row r="90" spans="1:25" ht="27" x14ac:dyDescent="0.25">
      <c r="A90" s="121"/>
      <c r="B90" s="122" t="s">
        <v>172</v>
      </c>
      <c r="C90" s="122"/>
      <c r="D90" s="123"/>
      <c r="E90" s="97"/>
      <c r="F90" s="123"/>
      <c r="G90" s="134"/>
      <c r="H90" s="118"/>
      <c r="I90" s="118"/>
      <c r="J90" s="118"/>
      <c r="K90" s="118"/>
      <c r="L90" s="118"/>
      <c r="M90" s="118"/>
      <c r="N90" s="118"/>
      <c r="O90" s="118"/>
      <c r="P90" s="118"/>
      <c r="Q90" s="134"/>
      <c r="R90" s="134"/>
      <c r="S90" s="119"/>
      <c r="T90" s="119"/>
      <c r="U90" s="124"/>
      <c r="V90" s="124"/>
      <c r="W90" s="124"/>
      <c r="X90" s="124"/>
      <c r="Y90" s="120"/>
    </row>
    <row r="91" spans="1:25" ht="13.5" x14ac:dyDescent="0.25">
      <c r="A91" s="121"/>
      <c r="B91" s="122" t="s">
        <v>143</v>
      </c>
      <c r="C91" s="122"/>
      <c r="D91" s="125"/>
      <c r="E91" s="97"/>
      <c r="F91" s="125"/>
      <c r="G91" s="144"/>
      <c r="H91" s="118"/>
      <c r="I91" s="118"/>
      <c r="J91" s="118"/>
      <c r="K91" s="118"/>
      <c r="L91" s="118"/>
      <c r="M91" s="118"/>
      <c r="N91" s="118"/>
      <c r="O91" s="118"/>
      <c r="P91" s="118"/>
      <c r="Q91" s="144"/>
      <c r="R91" s="144"/>
      <c r="S91" s="119"/>
      <c r="T91" s="119"/>
      <c r="U91" s="126"/>
      <c r="V91" s="126"/>
      <c r="W91" s="126"/>
      <c r="X91" s="126"/>
      <c r="Y91" s="120"/>
    </row>
    <row r="92" spans="1:25" ht="38.25" x14ac:dyDescent="0.25">
      <c r="A92" s="145" t="s">
        <v>32</v>
      </c>
      <c r="B92" s="146" t="s">
        <v>173</v>
      </c>
      <c r="C92" s="147" t="s">
        <v>174</v>
      </c>
      <c r="D92" s="148" t="s">
        <v>175</v>
      </c>
      <c r="E92" s="149"/>
      <c r="F92" s="150" t="s">
        <v>176</v>
      </c>
      <c r="G92" s="151">
        <v>597476</v>
      </c>
      <c r="H92" s="152"/>
      <c r="I92" s="152"/>
      <c r="J92" s="152"/>
      <c r="K92" s="152"/>
      <c r="L92" s="152"/>
      <c r="M92" s="152"/>
      <c r="N92" s="152"/>
      <c r="O92" s="152"/>
      <c r="P92" s="152"/>
      <c r="Q92" s="151">
        <v>296746</v>
      </c>
      <c r="R92" s="151">
        <v>296746</v>
      </c>
      <c r="S92" s="153"/>
      <c r="T92" s="153"/>
      <c r="U92" s="151">
        <f>X92</f>
        <v>108351</v>
      </c>
      <c r="V92" s="151">
        <v>108351</v>
      </c>
      <c r="W92" s="151"/>
      <c r="X92" s="151">
        <v>108351</v>
      </c>
      <c r="Y92" s="154"/>
    </row>
  </sheetData>
  <mergeCells count="37">
    <mergeCell ref="V8:X8"/>
    <mergeCell ref="R9:R10"/>
    <mergeCell ref="S9:T9"/>
    <mergeCell ref="V9:V10"/>
    <mergeCell ref="W9:X9"/>
    <mergeCell ref="N8:N10"/>
    <mergeCell ref="O8:O10"/>
    <mergeCell ref="P8:P10"/>
    <mergeCell ref="Q8:Q10"/>
    <mergeCell ref="R8:T8"/>
    <mergeCell ref="U8:U10"/>
    <mergeCell ref="H8:H10"/>
    <mergeCell ref="I8:I10"/>
    <mergeCell ref="J8:J10"/>
    <mergeCell ref="K8:K10"/>
    <mergeCell ref="L8:L10"/>
    <mergeCell ref="M8:M10"/>
    <mergeCell ref="O5:P7"/>
    <mergeCell ref="Q5:T7"/>
    <mergeCell ref="U5:X7"/>
    <mergeCell ref="Y5:Y10"/>
    <mergeCell ref="F7:F10"/>
    <mergeCell ref="G7:H7"/>
    <mergeCell ref="I7:J7"/>
    <mergeCell ref="K7:L7"/>
    <mergeCell ref="M7:N7"/>
    <mergeCell ref="G8:G10"/>
    <mergeCell ref="A2:Y2"/>
    <mergeCell ref="A3:Y3"/>
    <mergeCell ref="A4:Y4"/>
    <mergeCell ref="A5:A10"/>
    <mergeCell ref="B5:B10"/>
    <mergeCell ref="C5:C10"/>
    <mergeCell ref="D5:D10"/>
    <mergeCell ref="E5:E10"/>
    <mergeCell ref="F5:H6"/>
    <mergeCell ref="I5:N6"/>
  </mergeCells>
  <conditionalFormatting sqref="B15">
    <cfRule type="duplicateValues" dxfId="23" priority="23"/>
  </conditionalFormatting>
  <conditionalFormatting sqref="B29">
    <cfRule type="duplicateValues" dxfId="22" priority="24"/>
  </conditionalFormatting>
  <conditionalFormatting sqref="B30">
    <cfRule type="duplicateValues" dxfId="21" priority="21"/>
  </conditionalFormatting>
  <conditionalFormatting sqref="B31">
    <cfRule type="duplicateValues" dxfId="20" priority="19"/>
  </conditionalFormatting>
  <conditionalFormatting sqref="B32">
    <cfRule type="duplicateValues" dxfId="19" priority="20"/>
  </conditionalFormatting>
  <conditionalFormatting sqref="B33">
    <cfRule type="duplicateValues" dxfId="18" priority="18"/>
  </conditionalFormatting>
  <conditionalFormatting sqref="B34">
    <cfRule type="duplicateValues" dxfId="17" priority="22"/>
  </conditionalFormatting>
  <conditionalFormatting sqref="B37">
    <cfRule type="duplicateValues" dxfId="16" priority="16"/>
  </conditionalFormatting>
  <conditionalFormatting sqref="B38">
    <cfRule type="duplicateValues" dxfId="15" priority="17"/>
  </conditionalFormatting>
  <conditionalFormatting sqref="B40">
    <cfRule type="duplicateValues" dxfId="14" priority="15"/>
  </conditionalFormatting>
  <conditionalFormatting sqref="B41">
    <cfRule type="duplicateValues" dxfId="13" priority="12"/>
  </conditionalFormatting>
  <conditionalFormatting sqref="B42">
    <cfRule type="duplicateValues" dxfId="12" priority="14"/>
  </conditionalFormatting>
  <conditionalFormatting sqref="B43">
    <cfRule type="duplicateValues" dxfId="11" priority="13"/>
  </conditionalFormatting>
  <conditionalFormatting sqref="B47">
    <cfRule type="duplicateValues" dxfId="10" priority="1"/>
  </conditionalFormatting>
  <conditionalFormatting sqref="B51">
    <cfRule type="duplicateValues" dxfId="9" priority="6"/>
  </conditionalFormatting>
  <conditionalFormatting sqref="B52">
    <cfRule type="duplicateValues" dxfId="8" priority="5"/>
  </conditionalFormatting>
  <conditionalFormatting sqref="B53">
    <cfRule type="duplicateValues" dxfId="7" priority="4"/>
  </conditionalFormatting>
  <conditionalFormatting sqref="B54">
    <cfRule type="duplicateValues" dxfId="6" priority="7"/>
  </conditionalFormatting>
  <conditionalFormatting sqref="B58">
    <cfRule type="duplicateValues" dxfId="5" priority="11"/>
  </conditionalFormatting>
  <conditionalFormatting sqref="B59">
    <cfRule type="duplicateValues" dxfId="4" priority="9"/>
  </conditionalFormatting>
  <conditionalFormatting sqref="B60">
    <cfRule type="duplicateValues" dxfId="3" priority="10"/>
  </conditionalFormatting>
  <conditionalFormatting sqref="B61">
    <cfRule type="duplicateValues" dxfId="2" priority="8"/>
  </conditionalFormatting>
  <conditionalFormatting sqref="B66">
    <cfRule type="duplicateValues" dxfId="1" priority="2"/>
  </conditionalFormatting>
  <conditionalFormatting sqref="B68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Tan Minh</dc:creator>
  <cp:lastModifiedBy>Nguyen Tan Minh</cp:lastModifiedBy>
  <dcterms:created xsi:type="dcterms:W3CDTF">2023-04-28T04:26:20Z</dcterms:created>
  <dcterms:modified xsi:type="dcterms:W3CDTF">2023-04-28T04:27:04Z</dcterms:modified>
</cp:coreProperties>
</file>