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ndows 10\Downloads\"/>
    </mc:Choice>
  </mc:AlternateContent>
  <bookViews>
    <workbookView xWindow="0" yWindow="0" windowWidth="23016" windowHeight="9168" tabRatio="762" firstSheet="9" activeTab="9"/>
  </bookViews>
  <sheets>
    <sheet name="46" sheetId="3" state="hidden" r:id="rId1"/>
    <sheet name="47" sheetId="4" state="hidden" r:id="rId2"/>
    <sheet name="48" sheetId="5" state="hidden" r:id="rId3"/>
    <sheet name="49" sheetId="6" state="hidden" r:id="rId4"/>
    <sheet name="50" sheetId="7" state="hidden" r:id="rId5"/>
    <sheet name="51 - ĐT-NS-TCDN" sheetId="17" state="hidden" r:id="rId6"/>
    <sheet name="52 - ĐT" sheetId="18" state="hidden" r:id="rId7"/>
    <sheet name="53" sheetId="16" state="hidden" r:id="rId8"/>
    <sheet name="54" sheetId="11" state="hidden" r:id="rId9"/>
    <sheet name="55" sheetId="12" r:id="rId10"/>
    <sheet name="56" sheetId="13" state="hidden" r:id="rId11"/>
    <sheet name="57-ĐT" sheetId="19" state="hidden" r:id="rId12"/>
    <sheet name="58-ĐT" sheetId="20" state="hidden" r:id="rId13"/>
  </sheets>
  <externalReferences>
    <externalReference r:id="rId14"/>
    <externalReference r:id="rId15"/>
  </externalReferences>
  <definedNames>
    <definedName name="__IntlFixup" hidden="1">TRUE</definedName>
    <definedName name="_Fill" hidden="1">#REF!</definedName>
    <definedName name="_xlnm._FilterDatabase" localSheetId="7" hidden="1">'53'!$A$14:$S$120</definedName>
    <definedName name="_Key1" hidden="1">#REF!</definedName>
    <definedName name="_Key2" hidden="1">#REF!</definedName>
    <definedName name="_Order1" hidden="1">255</definedName>
    <definedName name="_Order2" hidden="1">255</definedName>
    <definedName name="_Sort" hidden="1">#REF!</definedName>
    <definedName name="a" localSheetId="7" hidden="1">{"'Sheet1'!$L$16"}</definedName>
    <definedName name="a" hidden="1">{"'Sheet1'!$L$16"}</definedName>
    <definedName name="aa" hidden="1">#REF!</definedName>
    <definedName name="aaa" localSheetId="7" hidden="1">{"'Sheet1'!$L$16"}</definedName>
    <definedName name="aaa" hidden="1">{"'Sheet1'!$L$16"}</definedName>
    <definedName name="aaaa" hidden="1">#REF!</definedName>
    <definedName name="aaaaa" localSheetId="7" hidden="1">{"'Sheet1'!$L$16"}</definedName>
    <definedName name="aaaaa" hidden="1">{"'Sheet1'!$L$16"}</definedName>
    <definedName name="aaaaaa" localSheetId="7" hidden="1">{"'Sheet1'!$L$16"}</definedName>
    <definedName name="aaaaaa" hidden="1">{"'Sheet1'!$L$16"}</definedName>
    <definedName name="aaaaaaa" localSheetId="7" hidden="1">{"'Sheet1'!$L$16"}</definedName>
    <definedName name="aaaaaaa" hidden="1">{"'Sheet1'!$L$16"}</definedName>
    <definedName name="anscount" hidden="1">7</definedName>
    <definedName name="dn">'[1]Cty XSKT-97'!$B$12</definedName>
    <definedName name="DSCQ">'[2]Danh sach KV2'!$B$5:$H$96</definedName>
    <definedName name="DSD">'[2]Danh sach doan KT'!$B$9:$I$37</definedName>
    <definedName name="h" localSheetId="7" hidden="1">{"'Sheet1'!$L$16"}</definedName>
    <definedName name="h" hidden="1">{"'Sheet1'!$L$16"}</definedName>
    <definedName name="hcm" localSheetId="7" hidden="1">{"'Sheet1'!$L$16"}</definedName>
    <definedName name="hcm" hidden="1">{"'Sheet1'!$L$16"}</definedName>
    <definedName name="hh" localSheetId="7" hidden="1">{"'Sheet1'!$L$16"}</definedName>
    <definedName name="hh" hidden="1">{"'Sheet1'!$L$16"}</definedName>
    <definedName name="HTML_CodePage" hidden="1">950</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7" hidden="1">{"'Sheet1'!$L$16"}</definedName>
    <definedName name="huy" hidden="1">{"'Sheet1'!$L$16"}</definedName>
    <definedName name="limcount" hidden="1">5</definedName>
    <definedName name="_xlnm.Print_Titles" localSheetId="7">'53'!$8:$12</definedName>
    <definedName name="_xlnm.Print_Titles" localSheetId="12">'58-ĐT'!$6:$10</definedName>
    <definedName name="sencount" hidden="1">5</definedName>
    <definedName name="sfdsfsd" localSheetId="7" hidden="1">{"'Sheet1'!$L$16"}</definedName>
    <definedName name="sfdsfsd" hidden="1">{"'Sheet1'!$L$16"}</definedName>
    <definedName name="tp" localSheetId="7" hidden="1">{"'Sheet1'!$L$16"}</definedName>
    <definedName name="tp" hidden="1">{"'Sheet1'!$L$16"}</definedName>
    <definedName name="vinhlong" localSheetId="7" hidden="1">{"'Sheet1'!$L$16"}</definedName>
    <definedName name="vinhlong" hidden="1">{"'Sheet1'!$L$16"}</definedName>
    <definedName name="wrn.chi._.tiÆt." localSheetId="7" hidden="1">{#N/A,#N/A,FALSE,"Chi tiÆt"}</definedName>
    <definedName name="wrn.chi._.tiÆt." hidden="1">{#N/A,#N/A,FALSE,"Chi tiÆt"}</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7" l="1"/>
  <c r="D134" i="17"/>
  <c r="D117" i="17"/>
  <c r="D23" i="17"/>
  <c r="D8" i="13" l="1"/>
  <c r="F8" i="13"/>
  <c r="E8" i="13" l="1"/>
  <c r="C8" i="13" s="1"/>
  <c r="C55" i="17" l="1"/>
  <c r="C56" i="17"/>
  <c r="C57" i="17"/>
  <c r="C58" i="17"/>
  <c r="C59" i="17"/>
  <c r="C60" i="17"/>
  <c r="C61" i="17"/>
  <c r="C62" i="17"/>
  <c r="C63" i="17"/>
  <c r="E134" i="17"/>
  <c r="E131" i="17"/>
  <c r="E118" i="17"/>
  <c r="E117" i="17" s="1"/>
  <c r="E85" i="17"/>
  <c r="E15" i="17"/>
  <c r="E12" i="17"/>
  <c r="C40" i="17"/>
  <c r="C41" i="17"/>
  <c r="C42" i="17"/>
  <c r="C43" i="17"/>
  <c r="C44" i="17"/>
  <c r="C45" i="17"/>
  <c r="C46" i="17"/>
  <c r="C47" i="17"/>
  <c r="C48" i="17"/>
  <c r="C49" i="17"/>
  <c r="C50" i="17"/>
  <c r="C51" i="17"/>
  <c r="C52" i="17"/>
  <c r="C53" i="17"/>
  <c r="C54" i="17"/>
  <c r="I349" i="20" l="1"/>
  <c r="G349" i="20"/>
  <c r="I348" i="20"/>
  <c r="I338" i="20" s="1"/>
  <c r="U338" i="20"/>
  <c r="U337" i="20" s="1"/>
  <c r="S338" i="20"/>
  <c r="S337" i="20" s="1"/>
  <c r="G338" i="20"/>
  <c r="G337" i="20" s="1"/>
  <c r="F337" i="20"/>
  <c r="S336" i="20"/>
  <c r="S335" i="20"/>
  <c r="I334" i="20"/>
  <c r="G334" i="20"/>
  <c r="S333" i="20"/>
  <c r="S332" i="20" s="1"/>
  <c r="U332" i="20"/>
  <c r="I332" i="20"/>
  <c r="G332" i="20"/>
  <c r="S331" i="20"/>
  <c r="U330" i="20"/>
  <c r="U329" i="20" s="1"/>
  <c r="U328" i="20" s="1"/>
  <c r="I329" i="20"/>
  <c r="G329" i="20"/>
  <c r="G328" i="20" s="1"/>
  <c r="I328" i="20"/>
  <c r="S327" i="20"/>
  <c r="S326" i="20"/>
  <c r="S325" i="20"/>
  <c r="S324" i="20"/>
  <c r="S323" i="20"/>
  <c r="S322" i="20"/>
  <c r="S321" i="20"/>
  <c r="S320" i="20"/>
  <c r="S319" i="20"/>
  <c r="S318" i="20"/>
  <c r="U317" i="20"/>
  <c r="U316" i="20" s="1"/>
  <c r="I317" i="20"/>
  <c r="G317" i="20"/>
  <c r="I316" i="20"/>
  <c r="G316" i="20"/>
  <c r="S315" i="20"/>
  <c r="S312" i="20" s="1"/>
  <c r="S311" i="20" s="1"/>
  <c r="U312" i="20"/>
  <c r="U311" i="20" s="1"/>
  <c r="I312" i="20"/>
  <c r="I311" i="20" s="1"/>
  <c r="G312" i="20"/>
  <c r="G311" i="20" s="1"/>
  <c r="S310" i="20"/>
  <c r="S309" i="20"/>
  <c r="S308" i="20" s="1"/>
  <c r="S307" i="20" s="1"/>
  <c r="U308" i="20"/>
  <c r="U307" i="20" s="1"/>
  <c r="I308" i="20"/>
  <c r="I307" i="20" s="1"/>
  <c r="G308" i="20"/>
  <c r="G307" i="20" s="1"/>
  <c r="S306" i="20"/>
  <c r="S305" i="20" s="1"/>
  <c r="S304" i="20" s="1"/>
  <c r="U305" i="20"/>
  <c r="U304" i="20" s="1"/>
  <c r="I305" i="20"/>
  <c r="I304" i="20" s="1"/>
  <c r="G305" i="20"/>
  <c r="G304" i="20" s="1"/>
  <c r="U302" i="20"/>
  <c r="S302" i="20"/>
  <c r="S301" i="20" s="1"/>
  <c r="I302" i="20"/>
  <c r="I301" i="20" s="1"/>
  <c r="G302" i="20"/>
  <c r="G301" i="20" s="1"/>
  <c r="U301" i="20"/>
  <c r="S300" i="20"/>
  <c r="S299" i="20" s="1"/>
  <c r="U299" i="20"/>
  <c r="I299" i="20"/>
  <c r="G299" i="20"/>
  <c r="V296" i="20"/>
  <c r="T296" i="20"/>
  <c r="R296" i="20"/>
  <c r="Q296" i="20"/>
  <c r="P296" i="20"/>
  <c r="O296" i="20"/>
  <c r="N296" i="20"/>
  <c r="M296" i="20"/>
  <c r="L296" i="20"/>
  <c r="K296" i="20"/>
  <c r="J296" i="20"/>
  <c r="H296" i="20"/>
  <c r="S295" i="20"/>
  <c r="O295" i="20"/>
  <c r="K295" i="20"/>
  <c r="G295" i="20"/>
  <c r="S294" i="20"/>
  <c r="O294" i="20"/>
  <c r="K294" i="20"/>
  <c r="G294" i="20"/>
  <c r="S293" i="20"/>
  <c r="S292" i="20" s="1"/>
  <c r="S291" i="20" s="1"/>
  <c r="O293" i="20"/>
  <c r="K293" i="20"/>
  <c r="K292" i="20" s="1"/>
  <c r="K291" i="20" s="1"/>
  <c r="G293" i="20"/>
  <c r="G292" i="20" s="1"/>
  <c r="G291" i="20" s="1"/>
  <c r="V292" i="20"/>
  <c r="V291" i="20" s="1"/>
  <c r="U292" i="20"/>
  <c r="T292" i="20"/>
  <c r="T291" i="20" s="1"/>
  <c r="R292" i="20"/>
  <c r="R291" i="20" s="1"/>
  <c r="Q292" i="20"/>
  <c r="P292" i="20"/>
  <c r="P291" i="20" s="1"/>
  <c r="N292" i="20"/>
  <c r="N291" i="20" s="1"/>
  <c r="M292" i="20"/>
  <c r="M291" i="20" s="1"/>
  <c r="L292" i="20"/>
  <c r="L291" i="20" s="1"/>
  <c r="J292" i="20"/>
  <c r="J291" i="20" s="1"/>
  <c r="I292" i="20"/>
  <c r="I291" i="20" s="1"/>
  <c r="H292" i="20"/>
  <c r="U291" i="20"/>
  <c r="H291" i="20"/>
  <c r="S290" i="20"/>
  <c r="O290" i="20"/>
  <c r="K290" i="20"/>
  <c r="G290" i="20"/>
  <c r="S289" i="20"/>
  <c r="O289" i="20"/>
  <c r="K289" i="20"/>
  <c r="G289" i="20"/>
  <c r="S288" i="20"/>
  <c r="O288" i="20"/>
  <c r="K288" i="20"/>
  <c r="G288" i="20"/>
  <c r="S287" i="20"/>
  <c r="S286" i="20" s="1"/>
  <c r="S285" i="20" s="1"/>
  <c r="O287" i="20"/>
  <c r="K287" i="20"/>
  <c r="K286" i="20" s="1"/>
  <c r="K285" i="20" s="1"/>
  <c r="G287" i="20"/>
  <c r="V286" i="20"/>
  <c r="V285" i="20" s="1"/>
  <c r="U286" i="20"/>
  <c r="U285" i="20" s="1"/>
  <c r="T286" i="20"/>
  <c r="T285" i="20" s="1"/>
  <c r="R286" i="20"/>
  <c r="R285" i="20" s="1"/>
  <c r="Q286" i="20"/>
  <c r="Q285" i="20" s="1"/>
  <c r="P286" i="20"/>
  <c r="P285" i="20" s="1"/>
  <c r="N286" i="20"/>
  <c r="M286" i="20"/>
  <c r="M285" i="20" s="1"/>
  <c r="L286" i="20"/>
  <c r="L285" i="20" s="1"/>
  <c r="J286" i="20"/>
  <c r="I286" i="20"/>
  <c r="I285" i="20" s="1"/>
  <c r="H286" i="20"/>
  <c r="H285" i="20" s="1"/>
  <c r="G286" i="20"/>
  <c r="G285" i="20" s="1"/>
  <c r="N285" i="20"/>
  <c r="J285" i="20"/>
  <c r="S284" i="20"/>
  <c r="O284" i="20"/>
  <c r="K284" i="20"/>
  <c r="G284" i="20"/>
  <c r="S283" i="20"/>
  <c r="O283" i="20"/>
  <c r="K283" i="20"/>
  <c r="G283" i="20"/>
  <c r="S282" i="20"/>
  <c r="O282" i="20"/>
  <c r="K282" i="20"/>
  <c r="G282" i="20"/>
  <c r="S281" i="20"/>
  <c r="O281" i="20"/>
  <c r="K281" i="20"/>
  <c r="G281" i="20"/>
  <c r="S280" i="20"/>
  <c r="O280" i="20"/>
  <c r="K280" i="20"/>
  <c r="G280" i="20"/>
  <c r="S279" i="20"/>
  <c r="S278" i="20" s="1"/>
  <c r="S277" i="20" s="1"/>
  <c r="O279" i="20"/>
  <c r="K279" i="20"/>
  <c r="K278" i="20" s="1"/>
  <c r="K277" i="20" s="1"/>
  <c r="G279" i="20"/>
  <c r="G278" i="20" s="1"/>
  <c r="G277" i="20" s="1"/>
  <c r="V278" i="20"/>
  <c r="V277" i="20" s="1"/>
  <c r="U278" i="20"/>
  <c r="T278" i="20"/>
  <c r="R278" i="20"/>
  <c r="Q278" i="20"/>
  <c r="Q277" i="20" s="1"/>
  <c r="P278" i="20"/>
  <c r="N278" i="20"/>
  <c r="M278" i="20"/>
  <c r="L278" i="20"/>
  <c r="J278" i="20"/>
  <c r="I278" i="20"/>
  <c r="I277" i="20" s="1"/>
  <c r="H278" i="20"/>
  <c r="H277" i="20" s="1"/>
  <c r="U277" i="20"/>
  <c r="T277" i="20"/>
  <c r="P277" i="20"/>
  <c r="N277" i="20"/>
  <c r="M277" i="20"/>
  <c r="L277" i="20"/>
  <c r="J277" i="20"/>
  <c r="S276" i="20"/>
  <c r="O276" i="20"/>
  <c r="K276" i="20"/>
  <c r="G276" i="20"/>
  <c r="S275" i="20"/>
  <c r="O275" i="20"/>
  <c r="K275" i="20"/>
  <c r="G275" i="20"/>
  <c r="S274" i="20"/>
  <c r="O274" i="20"/>
  <c r="K274" i="20"/>
  <c r="G274" i="20"/>
  <c r="S273" i="20"/>
  <c r="O273" i="20"/>
  <c r="K273" i="20"/>
  <c r="G273" i="20"/>
  <c r="S272" i="20"/>
  <c r="O272" i="20"/>
  <c r="K272" i="20"/>
  <c r="G272" i="20"/>
  <c r="S271" i="20"/>
  <c r="O271" i="20"/>
  <c r="K271" i="20"/>
  <c r="G271" i="20"/>
  <c r="S270" i="20"/>
  <c r="O270" i="20"/>
  <c r="K270" i="20"/>
  <c r="G270" i="20"/>
  <c r="S269" i="20"/>
  <c r="O269" i="20"/>
  <c r="K269" i="20"/>
  <c r="G269" i="20"/>
  <c r="S268" i="20"/>
  <c r="O268" i="20"/>
  <c r="K268" i="20"/>
  <c r="G268" i="20"/>
  <c r="S267" i="20"/>
  <c r="O267" i="20"/>
  <c r="K267" i="20"/>
  <c r="G267" i="20"/>
  <c r="S266" i="20"/>
  <c r="O266" i="20"/>
  <c r="K266" i="20"/>
  <c r="G266" i="20"/>
  <c r="S265" i="20"/>
  <c r="O265" i="20"/>
  <c r="K265" i="20"/>
  <c r="G265" i="20"/>
  <c r="S264" i="20"/>
  <c r="S263" i="20" s="1"/>
  <c r="O264" i="20"/>
  <c r="K264" i="20"/>
  <c r="G264" i="20"/>
  <c r="V263" i="20"/>
  <c r="U263" i="20"/>
  <c r="T263" i="20"/>
  <c r="R263" i="20"/>
  <c r="Q263" i="20"/>
  <c r="Q260" i="20" s="1"/>
  <c r="P263" i="20"/>
  <c r="P260" i="20" s="1"/>
  <c r="N263" i="20"/>
  <c r="M263" i="20"/>
  <c r="L263" i="20"/>
  <c r="L260" i="20" s="1"/>
  <c r="K263" i="20"/>
  <c r="J263" i="20"/>
  <c r="I263" i="20"/>
  <c r="H263" i="20"/>
  <c r="H260" i="20" s="1"/>
  <c r="G263" i="20"/>
  <c r="S262" i="20"/>
  <c r="S261" i="20" s="1"/>
  <c r="O262" i="20"/>
  <c r="K262" i="20"/>
  <c r="K261" i="20" s="1"/>
  <c r="K260" i="20" s="1"/>
  <c r="G262" i="20"/>
  <c r="G261" i="20" s="1"/>
  <c r="G260" i="20" s="1"/>
  <c r="V261" i="20"/>
  <c r="U261" i="20"/>
  <c r="U260" i="20" s="1"/>
  <c r="T261" i="20"/>
  <c r="T260" i="20" s="1"/>
  <c r="R261" i="20"/>
  <c r="O261" i="20" s="1"/>
  <c r="Q261" i="20"/>
  <c r="P261" i="20"/>
  <c r="N261" i="20"/>
  <c r="N260" i="20" s="1"/>
  <c r="M261" i="20"/>
  <c r="L261" i="20"/>
  <c r="J261" i="20"/>
  <c r="J260" i="20" s="1"/>
  <c r="I261" i="20"/>
  <c r="I260" i="20" s="1"/>
  <c r="H261" i="20"/>
  <c r="V260" i="20"/>
  <c r="M260" i="20"/>
  <c r="S259" i="20"/>
  <c r="O259" i="20"/>
  <c r="K259" i="20"/>
  <c r="G259" i="20"/>
  <c r="S258" i="20"/>
  <c r="O258" i="20"/>
  <c r="K258" i="20"/>
  <c r="G258" i="20"/>
  <c r="S257" i="20"/>
  <c r="S256" i="20" s="1"/>
  <c r="S255" i="20" s="1"/>
  <c r="O257" i="20"/>
  <c r="K257" i="20"/>
  <c r="K256" i="20" s="1"/>
  <c r="K255" i="20" s="1"/>
  <c r="G257" i="20"/>
  <c r="V256" i="20"/>
  <c r="U256" i="20"/>
  <c r="U255" i="20" s="1"/>
  <c r="T256" i="20"/>
  <c r="R256" i="20"/>
  <c r="Q256" i="20"/>
  <c r="P256" i="20"/>
  <c r="P255" i="20" s="1"/>
  <c r="N256" i="20"/>
  <c r="N255" i="20" s="1"/>
  <c r="M256" i="20"/>
  <c r="L256" i="20"/>
  <c r="J256" i="20"/>
  <c r="J255" i="20" s="1"/>
  <c r="I256" i="20"/>
  <c r="H256" i="20"/>
  <c r="H255" i="20" s="1"/>
  <c r="G256" i="20"/>
  <c r="G255" i="20" s="1"/>
  <c r="V255" i="20"/>
  <c r="T255" i="20"/>
  <c r="Q255" i="20"/>
  <c r="M255" i="20"/>
  <c r="L255" i="20"/>
  <c r="I255" i="20"/>
  <c r="S254" i="20"/>
  <c r="O254" i="20"/>
  <c r="K254" i="20"/>
  <c r="G254" i="20"/>
  <c r="S253" i="20"/>
  <c r="O253" i="20"/>
  <c r="K253" i="20"/>
  <c r="G253" i="20"/>
  <c r="S252" i="20"/>
  <c r="O252" i="20"/>
  <c r="K252" i="20"/>
  <c r="G252" i="20"/>
  <c r="S251" i="20"/>
  <c r="O251" i="20"/>
  <c r="K251" i="20"/>
  <c r="G251" i="20"/>
  <c r="S250" i="20"/>
  <c r="O250" i="20"/>
  <c r="K250" i="20"/>
  <c r="G250" i="20"/>
  <c r="S249" i="20"/>
  <c r="O249" i="20"/>
  <c r="K249" i="20"/>
  <c r="G249" i="20"/>
  <c r="S248" i="20"/>
  <c r="O248" i="20"/>
  <c r="K248" i="20"/>
  <c r="G248" i="20"/>
  <c r="S247" i="20"/>
  <c r="O247" i="20"/>
  <c r="K247" i="20"/>
  <c r="G247" i="20"/>
  <c r="V246" i="20"/>
  <c r="V245" i="20" s="1"/>
  <c r="U246" i="20"/>
  <c r="U245" i="20" s="1"/>
  <c r="T246" i="20"/>
  <c r="R246" i="20"/>
  <c r="Q246" i="20"/>
  <c r="Q245" i="20" s="1"/>
  <c r="P246" i="20"/>
  <c r="P245" i="20" s="1"/>
  <c r="N246" i="20"/>
  <c r="N245" i="20" s="1"/>
  <c r="M246" i="20"/>
  <c r="L246" i="20"/>
  <c r="K246" i="20"/>
  <c r="J246" i="20"/>
  <c r="J245" i="20" s="1"/>
  <c r="I246" i="20"/>
  <c r="I245" i="20" s="1"/>
  <c r="H246" i="20"/>
  <c r="H245" i="20" s="1"/>
  <c r="G246" i="20"/>
  <c r="G245" i="20" s="1"/>
  <c r="T245" i="20"/>
  <c r="M245" i="20"/>
  <c r="L245" i="20"/>
  <c r="K245" i="20"/>
  <c r="S244" i="20"/>
  <c r="S243" i="20" s="1"/>
  <c r="S242" i="20" s="1"/>
  <c r="O244" i="20"/>
  <c r="K244" i="20"/>
  <c r="K243" i="20" s="1"/>
  <c r="K242" i="20" s="1"/>
  <c r="G244" i="20"/>
  <c r="G243" i="20" s="1"/>
  <c r="G242" i="20" s="1"/>
  <c r="V243" i="20"/>
  <c r="V242" i="20" s="1"/>
  <c r="U243" i="20"/>
  <c r="T243" i="20"/>
  <c r="R243" i="20"/>
  <c r="R242" i="20" s="1"/>
  <c r="Q243" i="20"/>
  <c r="Q242" i="20" s="1"/>
  <c r="P243" i="20"/>
  <c r="O243" i="20"/>
  <c r="O242" i="20" s="1"/>
  <c r="N243" i="20"/>
  <c r="N242" i="20" s="1"/>
  <c r="M243" i="20"/>
  <c r="M242" i="20" s="1"/>
  <c r="L243" i="20"/>
  <c r="J243" i="20"/>
  <c r="J242" i="20" s="1"/>
  <c r="I243" i="20"/>
  <c r="H243" i="20"/>
  <c r="U242" i="20"/>
  <c r="T242" i="20"/>
  <c r="P242" i="20"/>
  <c r="L242" i="20"/>
  <c r="I242" i="20"/>
  <c r="H242" i="20"/>
  <c r="S241" i="20"/>
  <c r="O241" i="20"/>
  <c r="K241" i="20"/>
  <c r="G241" i="20"/>
  <c r="S240" i="20"/>
  <c r="S239" i="20" s="1"/>
  <c r="S238" i="20" s="1"/>
  <c r="O240" i="20"/>
  <c r="K240" i="20"/>
  <c r="G240" i="20"/>
  <c r="V239" i="20"/>
  <c r="V238" i="20" s="1"/>
  <c r="U239" i="20"/>
  <c r="T239" i="20"/>
  <c r="R239" i="20"/>
  <c r="Q239" i="20"/>
  <c r="Q238" i="20" s="1"/>
  <c r="P239" i="20"/>
  <c r="P238" i="20" s="1"/>
  <c r="N239" i="20"/>
  <c r="M239" i="20"/>
  <c r="L239" i="20"/>
  <c r="K239" i="20"/>
  <c r="J239" i="20"/>
  <c r="I239" i="20"/>
  <c r="H239" i="20"/>
  <c r="H238" i="20" s="1"/>
  <c r="G239" i="20"/>
  <c r="G238" i="20" s="1"/>
  <c r="U238" i="20"/>
  <c r="T238" i="20"/>
  <c r="R238" i="20"/>
  <c r="N238" i="20"/>
  <c r="M238" i="20"/>
  <c r="L238" i="20"/>
  <c r="K238" i="20"/>
  <c r="J238" i="20"/>
  <c r="I238" i="20"/>
  <c r="S237" i="20"/>
  <c r="O237" i="20"/>
  <c r="K237" i="20"/>
  <c r="G237" i="20"/>
  <c r="S236" i="20"/>
  <c r="O236" i="20"/>
  <c r="K236" i="20"/>
  <c r="G236" i="20"/>
  <c r="S235" i="20"/>
  <c r="O235" i="20"/>
  <c r="K235" i="20"/>
  <c r="G235" i="20"/>
  <c r="S234" i="20"/>
  <c r="O234" i="20"/>
  <c r="K234" i="20"/>
  <c r="G234" i="20"/>
  <c r="S233" i="20"/>
  <c r="O233" i="20"/>
  <c r="K233" i="20"/>
  <c r="G233" i="20"/>
  <c r="S232" i="20"/>
  <c r="O232" i="20"/>
  <c r="K232" i="20"/>
  <c r="G232" i="20"/>
  <c r="S231" i="20"/>
  <c r="O231" i="20"/>
  <c r="K231" i="20"/>
  <c r="G231" i="20"/>
  <c r="S230" i="20"/>
  <c r="O230" i="20"/>
  <c r="K230" i="20"/>
  <c r="G230" i="20"/>
  <c r="S229" i="20"/>
  <c r="S228" i="20" s="1"/>
  <c r="S227" i="20" s="1"/>
  <c r="O229" i="20"/>
  <c r="K229" i="20"/>
  <c r="K228" i="20" s="1"/>
  <c r="K227" i="20" s="1"/>
  <c r="G229" i="20"/>
  <c r="V228" i="20"/>
  <c r="V227" i="20" s="1"/>
  <c r="U228" i="20"/>
  <c r="T228" i="20"/>
  <c r="R228" i="20"/>
  <c r="Q228" i="20"/>
  <c r="P228" i="20"/>
  <c r="P227" i="20" s="1"/>
  <c r="N228" i="20"/>
  <c r="N227" i="20" s="1"/>
  <c r="M228" i="20"/>
  <c r="L228" i="20"/>
  <c r="J228" i="20"/>
  <c r="I228" i="20"/>
  <c r="H228" i="20"/>
  <c r="G228" i="20"/>
  <c r="G227" i="20" s="1"/>
  <c r="U227" i="20"/>
  <c r="T227" i="20"/>
  <c r="R227" i="20"/>
  <c r="Q227" i="20"/>
  <c r="M227" i="20"/>
  <c r="L227" i="20"/>
  <c r="J227" i="20"/>
  <c r="I227" i="20"/>
  <c r="H227" i="20"/>
  <c r="S226" i="20"/>
  <c r="O226" i="20"/>
  <c r="K226" i="20"/>
  <c r="G226" i="20"/>
  <c r="S225" i="20"/>
  <c r="O225" i="20"/>
  <c r="K225" i="20"/>
  <c r="G225" i="20"/>
  <c r="S224" i="20"/>
  <c r="O224" i="20"/>
  <c r="K224" i="20"/>
  <c r="G224" i="20"/>
  <c r="S223" i="20"/>
  <c r="O223" i="20"/>
  <c r="K223" i="20"/>
  <c r="G223" i="20"/>
  <c r="S222" i="20"/>
  <c r="O222" i="20"/>
  <c r="K222" i="20"/>
  <c r="G222" i="20"/>
  <c r="S221" i="20"/>
  <c r="O221" i="20"/>
  <c r="K221" i="20"/>
  <c r="G221" i="20"/>
  <c r="S220" i="20"/>
  <c r="O220" i="20"/>
  <c r="K220" i="20"/>
  <c r="G220" i="20"/>
  <c r="G218" i="20" s="1"/>
  <c r="S219" i="20"/>
  <c r="S218" i="20" s="1"/>
  <c r="O219" i="20"/>
  <c r="K219" i="20"/>
  <c r="K218" i="20" s="1"/>
  <c r="G219" i="20"/>
  <c r="V218" i="20"/>
  <c r="U218" i="20"/>
  <c r="T218" i="20"/>
  <c r="R218" i="20"/>
  <c r="O218" i="20" s="1"/>
  <c r="Q218" i="20"/>
  <c r="P218" i="20"/>
  <c r="N218" i="20"/>
  <c r="M218" i="20"/>
  <c r="L218" i="20"/>
  <c r="J218" i="20"/>
  <c r="I218" i="20"/>
  <c r="I215" i="20" s="1"/>
  <c r="H218" i="20"/>
  <c r="H217" i="20" s="1"/>
  <c r="S217" i="20"/>
  <c r="S216" i="20" s="1"/>
  <c r="O217" i="20"/>
  <c r="V216" i="20"/>
  <c r="V215" i="20" s="1"/>
  <c r="U216" i="20"/>
  <c r="U215" i="20" s="1"/>
  <c r="T216" i="20"/>
  <c r="R216" i="20"/>
  <c r="Q216" i="20"/>
  <c r="P216" i="20"/>
  <c r="N216" i="20"/>
  <c r="M216" i="20"/>
  <c r="M215" i="20" s="1"/>
  <c r="L216" i="20"/>
  <c r="K216" i="20"/>
  <c r="J216" i="20"/>
  <c r="I216" i="20"/>
  <c r="T215" i="20"/>
  <c r="Q215" i="20"/>
  <c r="P215" i="20"/>
  <c r="L215" i="20"/>
  <c r="S214" i="20"/>
  <c r="S212" i="20" s="1"/>
  <c r="S211" i="20" s="1"/>
  <c r="O214" i="20"/>
  <c r="K214" i="20"/>
  <c r="S213" i="20"/>
  <c r="O213" i="20"/>
  <c r="K213" i="20"/>
  <c r="K212" i="20" s="1"/>
  <c r="K211" i="20" s="1"/>
  <c r="V212" i="20"/>
  <c r="U212" i="20"/>
  <c r="T212" i="20"/>
  <c r="R212" i="20"/>
  <c r="Q212" i="20"/>
  <c r="P212" i="20"/>
  <c r="P211" i="20" s="1"/>
  <c r="N212" i="20"/>
  <c r="N211" i="20" s="1"/>
  <c r="M212" i="20"/>
  <c r="M211" i="20" s="1"/>
  <c r="L212" i="20"/>
  <c r="J212" i="20"/>
  <c r="I212" i="20"/>
  <c r="V211" i="20"/>
  <c r="U211" i="20"/>
  <c r="T211" i="20"/>
  <c r="R211" i="20"/>
  <c r="Q211" i="20"/>
  <c r="L211" i="20"/>
  <c r="J211" i="20"/>
  <c r="I211" i="20"/>
  <c r="S209" i="20"/>
  <c r="O209" i="20"/>
  <c r="K209" i="20"/>
  <c r="G209" i="20"/>
  <c r="S208" i="20"/>
  <c r="S207" i="20" s="1"/>
  <c r="S206" i="20" s="1"/>
  <c r="S205" i="20" s="1"/>
  <c r="O208" i="20"/>
  <c r="K208" i="20"/>
  <c r="K207" i="20" s="1"/>
  <c r="K206" i="20" s="1"/>
  <c r="K205" i="20" s="1"/>
  <c r="G208" i="20"/>
  <c r="G207" i="20" s="1"/>
  <c r="G206" i="20" s="1"/>
  <c r="G205" i="20" s="1"/>
  <c r="V207" i="20"/>
  <c r="U207" i="20"/>
  <c r="U206" i="20" s="1"/>
  <c r="T207" i="20"/>
  <c r="R207" i="20"/>
  <c r="Q207" i="20"/>
  <c r="Q206" i="20" s="1"/>
  <c r="Q205" i="20" s="1"/>
  <c r="P207" i="20"/>
  <c r="N207" i="20"/>
  <c r="N206" i="20" s="1"/>
  <c r="N205" i="20" s="1"/>
  <c r="M207" i="20"/>
  <c r="M206" i="20" s="1"/>
  <c r="M205" i="20" s="1"/>
  <c r="L207" i="20"/>
  <c r="J207" i="20"/>
  <c r="J206" i="20" s="1"/>
  <c r="J205" i="20" s="1"/>
  <c r="I207" i="20"/>
  <c r="I206" i="20" s="1"/>
  <c r="I205" i="20" s="1"/>
  <c r="H207" i="20"/>
  <c r="H206" i="20" s="1"/>
  <c r="H205" i="20" s="1"/>
  <c r="V206" i="20"/>
  <c r="V205" i="20" s="1"/>
  <c r="T206" i="20"/>
  <c r="T205" i="20" s="1"/>
  <c r="R206" i="20"/>
  <c r="R205" i="20" s="1"/>
  <c r="L206" i="20"/>
  <c r="L205" i="20" s="1"/>
  <c r="U205" i="20"/>
  <c r="S204" i="20"/>
  <c r="O204" i="20"/>
  <c r="K204" i="20"/>
  <c r="G204" i="20"/>
  <c r="S203" i="20"/>
  <c r="O203" i="20"/>
  <c r="K203" i="20"/>
  <c r="G203" i="20"/>
  <c r="S202" i="20"/>
  <c r="O202" i="20"/>
  <c r="K202" i="20"/>
  <c r="G202" i="20"/>
  <c r="S201" i="20"/>
  <c r="O201" i="20"/>
  <c r="K201" i="20"/>
  <c r="G201" i="20"/>
  <c r="S200" i="20"/>
  <c r="O200" i="20"/>
  <c r="K200" i="20"/>
  <c r="G200" i="20"/>
  <c r="S199" i="20"/>
  <c r="O199" i="20"/>
  <c r="K199" i="20"/>
  <c r="G199" i="20"/>
  <c r="S198" i="20"/>
  <c r="O198" i="20"/>
  <c r="K198" i="20"/>
  <c r="G198" i="20"/>
  <c r="S197" i="20"/>
  <c r="O197" i="20"/>
  <c r="K197" i="20"/>
  <c r="K196" i="20" s="1"/>
  <c r="K195" i="20" s="1"/>
  <c r="K194" i="20" s="1"/>
  <c r="G197" i="20"/>
  <c r="V196" i="20"/>
  <c r="V195" i="20" s="1"/>
  <c r="U196" i="20"/>
  <c r="U195" i="20" s="1"/>
  <c r="U194" i="20" s="1"/>
  <c r="T196" i="20"/>
  <c r="R196" i="20"/>
  <c r="Q196" i="20"/>
  <c r="Q195" i="20" s="1"/>
  <c r="Q194" i="20" s="1"/>
  <c r="P196" i="20"/>
  <c r="N196" i="20"/>
  <c r="M196" i="20"/>
  <c r="M195" i="20" s="1"/>
  <c r="M194" i="20" s="1"/>
  <c r="L196" i="20"/>
  <c r="L195" i="20" s="1"/>
  <c r="L194" i="20" s="1"/>
  <c r="J196" i="20"/>
  <c r="J195" i="20" s="1"/>
  <c r="J194" i="20" s="1"/>
  <c r="I196" i="20"/>
  <c r="I195" i="20" s="1"/>
  <c r="I194" i="20" s="1"/>
  <c r="H196" i="20"/>
  <c r="H195" i="20" s="1"/>
  <c r="H194" i="20" s="1"/>
  <c r="G196" i="20"/>
  <c r="G195" i="20" s="1"/>
  <c r="G194" i="20" s="1"/>
  <c r="T195" i="20"/>
  <c r="T194" i="20" s="1"/>
  <c r="R195" i="20"/>
  <c r="R194" i="20" s="1"/>
  <c r="P195" i="20"/>
  <c r="P194" i="20" s="1"/>
  <c r="N195" i="20"/>
  <c r="N194" i="20" s="1"/>
  <c r="V194" i="20"/>
  <c r="S193" i="20"/>
  <c r="O193" i="20"/>
  <c r="K193" i="20"/>
  <c r="G193" i="20"/>
  <c r="S192" i="20"/>
  <c r="O192" i="20"/>
  <c r="K192" i="20"/>
  <c r="G192" i="20"/>
  <c r="S191" i="20"/>
  <c r="O191" i="20"/>
  <c r="K191" i="20"/>
  <c r="G191" i="20"/>
  <c r="S190" i="20"/>
  <c r="O190" i="20"/>
  <c r="K190" i="20"/>
  <c r="G190" i="20"/>
  <c r="S189" i="20"/>
  <c r="O189" i="20"/>
  <c r="K189" i="20"/>
  <c r="G189" i="20"/>
  <c r="S188" i="20"/>
  <c r="O188" i="20"/>
  <c r="K188" i="20"/>
  <c r="G188" i="20"/>
  <c r="S187" i="20"/>
  <c r="S186" i="20" s="1"/>
  <c r="S185" i="20" s="1"/>
  <c r="S184" i="20" s="1"/>
  <c r="O187" i="20"/>
  <c r="K187" i="20"/>
  <c r="K186" i="20" s="1"/>
  <c r="K185" i="20" s="1"/>
  <c r="K184" i="20" s="1"/>
  <c r="G187" i="20"/>
  <c r="V186" i="20"/>
  <c r="U186" i="20"/>
  <c r="U185" i="20" s="1"/>
  <c r="U184" i="20" s="1"/>
  <c r="T186" i="20"/>
  <c r="T185" i="20" s="1"/>
  <c r="T184" i="20" s="1"/>
  <c r="R186" i="20"/>
  <c r="R185" i="20" s="1"/>
  <c r="R184" i="20" s="1"/>
  <c r="Q186" i="20"/>
  <c r="P186" i="20"/>
  <c r="N186" i="20"/>
  <c r="N185" i="20" s="1"/>
  <c r="N184" i="20" s="1"/>
  <c r="M186" i="20"/>
  <c r="M185" i="20" s="1"/>
  <c r="M184" i="20" s="1"/>
  <c r="L186" i="20"/>
  <c r="J186" i="20"/>
  <c r="J185" i="20" s="1"/>
  <c r="J184" i="20" s="1"/>
  <c r="I186" i="20"/>
  <c r="I185" i="20" s="1"/>
  <c r="I184" i="20" s="1"/>
  <c r="H186" i="20"/>
  <c r="H185" i="20" s="1"/>
  <c r="H184" i="20" s="1"/>
  <c r="H183" i="20" s="1"/>
  <c r="V185" i="20"/>
  <c r="V184" i="20" s="1"/>
  <c r="Q185" i="20"/>
  <c r="Q184" i="20" s="1"/>
  <c r="L185" i="20"/>
  <c r="L184" i="20" s="1"/>
  <c r="S182" i="20"/>
  <c r="O182" i="20"/>
  <c r="K182" i="20"/>
  <c r="G182" i="20"/>
  <c r="S181" i="20"/>
  <c r="O181" i="20"/>
  <c r="K181" i="20"/>
  <c r="G181" i="20"/>
  <c r="S180" i="20"/>
  <c r="O180" i="20"/>
  <c r="K180" i="20"/>
  <c r="G180" i="20"/>
  <c r="S179" i="20"/>
  <c r="O179" i="20"/>
  <c r="K179" i="20"/>
  <c r="G179" i="20"/>
  <c r="V178" i="20"/>
  <c r="U178" i="20"/>
  <c r="U176" i="20" s="1"/>
  <c r="U174" i="20" s="1"/>
  <c r="T178" i="20"/>
  <c r="R178" i="20"/>
  <c r="Q178" i="20"/>
  <c r="Q176" i="20" s="1"/>
  <c r="Q174" i="20" s="1"/>
  <c r="P178" i="20"/>
  <c r="N178" i="20"/>
  <c r="N176" i="20" s="1"/>
  <c r="N174" i="20" s="1"/>
  <c r="M178" i="20"/>
  <c r="M176" i="20" s="1"/>
  <c r="M174" i="20" s="1"/>
  <c r="L178" i="20"/>
  <c r="J178" i="20"/>
  <c r="J176" i="20" s="1"/>
  <c r="J174" i="20" s="1"/>
  <c r="I178" i="20"/>
  <c r="I176" i="20" s="1"/>
  <c r="H178" i="20"/>
  <c r="H176" i="20" s="1"/>
  <c r="H174" i="20" s="1"/>
  <c r="S177" i="20"/>
  <c r="O177" i="20"/>
  <c r="K177" i="20"/>
  <c r="G177" i="20"/>
  <c r="V176" i="20"/>
  <c r="V174" i="20" s="1"/>
  <c r="T176" i="20"/>
  <c r="R176" i="20"/>
  <c r="R174" i="20" s="1"/>
  <c r="L176" i="20"/>
  <c r="L174" i="20" s="1"/>
  <c r="S175" i="20"/>
  <c r="O175" i="20"/>
  <c r="K175" i="20"/>
  <c r="G175" i="20"/>
  <c r="T174" i="20"/>
  <c r="I174" i="20"/>
  <c r="S173" i="20"/>
  <c r="S172" i="20" s="1"/>
  <c r="O173" i="20"/>
  <c r="K173" i="20"/>
  <c r="K172" i="20" s="1"/>
  <c r="G173" i="20"/>
  <c r="V172" i="20"/>
  <c r="U172" i="20"/>
  <c r="U170" i="20" s="1"/>
  <c r="U168" i="20" s="1"/>
  <c r="T172" i="20"/>
  <c r="T170" i="20" s="1"/>
  <c r="T168" i="20" s="1"/>
  <c r="R172" i="20"/>
  <c r="Q172" i="20"/>
  <c r="Q170" i="20" s="1"/>
  <c r="Q168" i="20" s="1"/>
  <c r="P172" i="20"/>
  <c r="O172" i="20" s="1"/>
  <c r="N172" i="20"/>
  <c r="N170" i="20" s="1"/>
  <c r="N168" i="20" s="1"/>
  <c r="M172" i="20"/>
  <c r="L172" i="20"/>
  <c r="J172" i="20"/>
  <c r="J170" i="20" s="1"/>
  <c r="J168" i="20" s="1"/>
  <c r="I172" i="20"/>
  <c r="I170" i="20" s="1"/>
  <c r="I168" i="20" s="1"/>
  <c r="H172" i="20"/>
  <c r="G172" i="20"/>
  <c r="S171" i="20"/>
  <c r="S170" i="20" s="1"/>
  <c r="O171" i="20"/>
  <c r="K171" i="20"/>
  <c r="G171" i="20"/>
  <c r="V170" i="20"/>
  <c r="V168" i="20" s="1"/>
  <c r="R170" i="20"/>
  <c r="R168" i="20" s="1"/>
  <c r="M170" i="20"/>
  <c r="M168" i="20" s="1"/>
  <c r="L170" i="20"/>
  <c r="L168" i="20" s="1"/>
  <c r="H170" i="20"/>
  <c r="H168" i="20" s="1"/>
  <c r="G170" i="20"/>
  <c r="S169" i="20"/>
  <c r="O169" i="20"/>
  <c r="K169" i="20"/>
  <c r="G169" i="20"/>
  <c r="S167" i="20"/>
  <c r="O167" i="20"/>
  <c r="K167" i="20"/>
  <c r="G167" i="20"/>
  <c r="S166" i="20"/>
  <c r="O166" i="20"/>
  <c r="K166" i="20"/>
  <c r="G166" i="20"/>
  <c r="S165" i="20"/>
  <c r="O165" i="20"/>
  <c r="K165" i="20"/>
  <c r="G165" i="20"/>
  <c r="S164" i="20"/>
  <c r="S163" i="20" s="1"/>
  <c r="O164" i="20"/>
  <c r="K164" i="20"/>
  <c r="K163" i="20" s="1"/>
  <c r="G164" i="20"/>
  <c r="V163" i="20"/>
  <c r="U163" i="20"/>
  <c r="U161" i="20" s="1"/>
  <c r="U159" i="20" s="1"/>
  <c r="T163" i="20"/>
  <c r="T161" i="20" s="1"/>
  <c r="T159" i="20" s="1"/>
  <c r="R163" i="20"/>
  <c r="R161" i="20" s="1"/>
  <c r="R159" i="20" s="1"/>
  <c r="Q163" i="20"/>
  <c r="Q161" i="20" s="1"/>
  <c r="Q159" i="20" s="1"/>
  <c r="P163" i="20"/>
  <c r="N163" i="20"/>
  <c r="M163" i="20"/>
  <c r="M161" i="20" s="1"/>
  <c r="M159" i="20" s="1"/>
  <c r="L163" i="20"/>
  <c r="L161" i="20" s="1"/>
  <c r="L159" i="20" s="1"/>
  <c r="J163" i="20"/>
  <c r="J161" i="20" s="1"/>
  <c r="J159" i="20" s="1"/>
  <c r="I163" i="20"/>
  <c r="I161" i="20" s="1"/>
  <c r="I159" i="20" s="1"/>
  <c r="H163" i="20"/>
  <c r="H161" i="20" s="1"/>
  <c r="H159" i="20" s="1"/>
  <c r="G163" i="20"/>
  <c r="S162" i="20"/>
  <c r="O162" i="20"/>
  <c r="K162" i="20"/>
  <c r="G162" i="20"/>
  <c r="G161" i="20" s="1"/>
  <c r="V161" i="20"/>
  <c r="V159" i="20" s="1"/>
  <c r="P161" i="20"/>
  <c r="P159" i="20" s="1"/>
  <c r="N161" i="20"/>
  <c r="N159" i="20" s="1"/>
  <c r="S160" i="20"/>
  <c r="O160" i="20"/>
  <c r="K160" i="20"/>
  <c r="G160" i="20"/>
  <c r="S158" i="20"/>
  <c r="O158" i="20"/>
  <c r="K158" i="20"/>
  <c r="G158" i="20"/>
  <c r="S157" i="20"/>
  <c r="O157" i="20"/>
  <c r="K157" i="20"/>
  <c r="G157" i="20"/>
  <c r="S156" i="20"/>
  <c r="O156" i="20"/>
  <c r="K156" i="20"/>
  <c r="G156" i="20"/>
  <c r="S155" i="20"/>
  <c r="O155" i="20"/>
  <c r="K155" i="20"/>
  <c r="G155" i="20"/>
  <c r="S154" i="20"/>
  <c r="O154" i="20"/>
  <c r="K154" i="20"/>
  <c r="G154" i="20"/>
  <c r="G152" i="20" s="1"/>
  <c r="G150" i="20" s="1"/>
  <c r="G148" i="20" s="1"/>
  <c r="S153" i="20"/>
  <c r="S152" i="20" s="1"/>
  <c r="O153" i="20"/>
  <c r="K153" i="20"/>
  <c r="K152" i="20" s="1"/>
  <c r="G153" i="20"/>
  <c r="V152" i="20"/>
  <c r="V150" i="20" s="1"/>
  <c r="V148" i="20" s="1"/>
  <c r="U152" i="20"/>
  <c r="T152" i="20"/>
  <c r="R152" i="20"/>
  <c r="Q152" i="20"/>
  <c r="Q150" i="20" s="1"/>
  <c r="P152" i="20"/>
  <c r="P150" i="20" s="1"/>
  <c r="P148" i="20" s="1"/>
  <c r="N152" i="20"/>
  <c r="N150" i="20" s="1"/>
  <c r="N148" i="20" s="1"/>
  <c r="M152" i="20"/>
  <c r="M150" i="20" s="1"/>
  <c r="M148" i="20" s="1"/>
  <c r="L152" i="20"/>
  <c r="L150" i="20" s="1"/>
  <c r="L148" i="20" s="1"/>
  <c r="J152" i="20"/>
  <c r="J150" i="20" s="1"/>
  <c r="J148" i="20" s="1"/>
  <c r="I152" i="20"/>
  <c r="I150" i="20" s="1"/>
  <c r="I148" i="20" s="1"/>
  <c r="H152" i="20"/>
  <c r="H150" i="20" s="1"/>
  <c r="H148" i="20" s="1"/>
  <c r="S151" i="20"/>
  <c r="O151" i="20"/>
  <c r="K151" i="20"/>
  <c r="G151" i="20"/>
  <c r="U150" i="20"/>
  <c r="U148" i="20" s="1"/>
  <c r="T150" i="20"/>
  <c r="T148" i="20" s="1"/>
  <c r="R150" i="20"/>
  <c r="R148" i="20" s="1"/>
  <c r="S149" i="20"/>
  <c r="O149" i="20"/>
  <c r="K149" i="20"/>
  <c r="G149" i="20"/>
  <c r="Q148" i="20"/>
  <c r="S147" i="20"/>
  <c r="O147" i="20"/>
  <c r="K147" i="20"/>
  <c r="G147" i="20"/>
  <c r="S146" i="20"/>
  <c r="O146" i="20"/>
  <c r="K146" i="20"/>
  <c r="G146" i="20"/>
  <c r="S145" i="20"/>
  <c r="O145" i="20"/>
  <c r="K145" i="20"/>
  <c r="G145" i="20"/>
  <c r="S144" i="20"/>
  <c r="O144" i="20"/>
  <c r="K144" i="20"/>
  <c r="G144" i="20"/>
  <c r="S143" i="20"/>
  <c r="O143" i="20"/>
  <c r="K143" i="20"/>
  <c r="G143" i="20"/>
  <c r="S142" i="20"/>
  <c r="O142" i="20"/>
  <c r="K142" i="20"/>
  <c r="G142" i="20"/>
  <c r="S141" i="20"/>
  <c r="O141" i="20"/>
  <c r="K141" i="20"/>
  <c r="G141" i="20"/>
  <c r="S140" i="20"/>
  <c r="O140" i="20"/>
  <c r="K140" i="20"/>
  <c r="G140" i="20"/>
  <c r="S139" i="20"/>
  <c r="O139" i="20"/>
  <c r="K139" i="20"/>
  <c r="G139" i="20"/>
  <c r="S138" i="20"/>
  <c r="S137" i="20" s="1"/>
  <c r="O138" i="20"/>
  <c r="K138" i="20"/>
  <c r="G138" i="20"/>
  <c r="G137" i="20" s="1"/>
  <c r="V137" i="20"/>
  <c r="U137" i="20"/>
  <c r="T137" i="20"/>
  <c r="T135" i="20" s="1"/>
  <c r="T133" i="20" s="1"/>
  <c r="R137" i="20"/>
  <c r="R135" i="20" s="1"/>
  <c r="R133" i="20" s="1"/>
  <c r="Q137" i="20"/>
  <c r="Q135" i="20" s="1"/>
  <c r="Q133" i="20" s="1"/>
  <c r="P137" i="20"/>
  <c r="P135" i="20" s="1"/>
  <c r="P133" i="20" s="1"/>
  <c r="N137" i="20"/>
  <c r="N135" i="20" s="1"/>
  <c r="M137" i="20"/>
  <c r="M135" i="20" s="1"/>
  <c r="M133" i="20" s="1"/>
  <c r="L137" i="20"/>
  <c r="L135" i="20" s="1"/>
  <c r="L133" i="20" s="1"/>
  <c r="J137" i="20"/>
  <c r="I137" i="20"/>
  <c r="I135" i="20" s="1"/>
  <c r="I133" i="20" s="1"/>
  <c r="H137" i="20"/>
  <c r="H135" i="20" s="1"/>
  <c r="H133" i="20" s="1"/>
  <c r="S136" i="20"/>
  <c r="O136" i="20"/>
  <c r="K136" i="20"/>
  <c r="G136" i="20"/>
  <c r="G135" i="20" s="1"/>
  <c r="V135" i="20"/>
  <c r="V133" i="20" s="1"/>
  <c r="U135" i="20"/>
  <c r="U133" i="20" s="1"/>
  <c r="J135" i="20"/>
  <c r="J133" i="20" s="1"/>
  <c r="S134" i="20"/>
  <c r="O134" i="20"/>
  <c r="K134" i="20"/>
  <c r="G134" i="20"/>
  <c r="N133" i="20"/>
  <c r="S132" i="20"/>
  <c r="O132" i="20"/>
  <c r="K132" i="20"/>
  <c r="G132" i="20"/>
  <c r="S131" i="20"/>
  <c r="O131" i="20"/>
  <c r="K131" i="20"/>
  <c r="G131" i="20"/>
  <c r="S130" i="20"/>
  <c r="O130" i="20"/>
  <c r="K130" i="20"/>
  <c r="G130" i="20"/>
  <c r="S129" i="20"/>
  <c r="S128" i="20" s="1"/>
  <c r="O129" i="20"/>
  <c r="K129" i="20"/>
  <c r="K128" i="20" s="1"/>
  <c r="G129" i="20"/>
  <c r="G128" i="20" s="1"/>
  <c r="G126" i="20" s="1"/>
  <c r="V128" i="20"/>
  <c r="U128" i="20"/>
  <c r="U126" i="20" s="1"/>
  <c r="U124" i="20" s="1"/>
  <c r="T128" i="20"/>
  <c r="R128" i="20"/>
  <c r="Q128" i="20"/>
  <c r="P128" i="20"/>
  <c r="N128" i="20"/>
  <c r="N126" i="20" s="1"/>
  <c r="N124" i="20" s="1"/>
  <c r="M128" i="20"/>
  <c r="M126" i="20" s="1"/>
  <c r="M124" i="20" s="1"/>
  <c r="L128" i="20"/>
  <c r="J128" i="20"/>
  <c r="J126" i="20" s="1"/>
  <c r="J124" i="20" s="1"/>
  <c r="I128" i="20"/>
  <c r="I126" i="20" s="1"/>
  <c r="I124" i="20" s="1"/>
  <c r="H128" i="20"/>
  <c r="H126" i="20" s="1"/>
  <c r="H124" i="20" s="1"/>
  <c r="S127" i="20"/>
  <c r="S126" i="20" s="1"/>
  <c r="O127" i="20"/>
  <c r="K127" i="20"/>
  <c r="G127" i="20"/>
  <c r="V126" i="20"/>
  <c r="V124" i="20" s="1"/>
  <c r="T126" i="20"/>
  <c r="T124" i="20" s="1"/>
  <c r="R126" i="20"/>
  <c r="R124" i="20" s="1"/>
  <c r="Q126" i="20"/>
  <c r="Q124" i="20" s="1"/>
  <c r="L126" i="20"/>
  <c r="L124" i="20" s="1"/>
  <c r="S125" i="20"/>
  <c r="O125" i="20"/>
  <c r="K125" i="20"/>
  <c r="G125" i="20"/>
  <c r="G124" i="20" s="1"/>
  <c r="S123" i="20"/>
  <c r="O123" i="20"/>
  <c r="K123" i="20"/>
  <c r="G123" i="20"/>
  <c r="S122" i="20"/>
  <c r="O122" i="20"/>
  <c r="K122" i="20"/>
  <c r="G122" i="20"/>
  <c r="S121" i="20"/>
  <c r="O121" i="20"/>
  <c r="K121" i="20"/>
  <c r="G121" i="20"/>
  <c r="S120" i="20"/>
  <c r="O120" i="20"/>
  <c r="K120" i="20"/>
  <c r="K119" i="20" s="1"/>
  <c r="G120" i="20"/>
  <c r="V119" i="20"/>
  <c r="U119" i="20"/>
  <c r="T119" i="20"/>
  <c r="T117" i="20" s="1"/>
  <c r="T115" i="20" s="1"/>
  <c r="R119" i="20"/>
  <c r="R117" i="20" s="1"/>
  <c r="R115" i="20" s="1"/>
  <c r="Q119" i="20"/>
  <c r="Q117" i="20" s="1"/>
  <c r="Q115" i="20" s="1"/>
  <c r="P119" i="20"/>
  <c r="P117" i="20" s="1"/>
  <c r="N119" i="20"/>
  <c r="M119" i="20"/>
  <c r="L119" i="20"/>
  <c r="L117" i="20" s="1"/>
  <c r="L115" i="20" s="1"/>
  <c r="J119" i="20"/>
  <c r="I119" i="20"/>
  <c r="I117" i="20" s="1"/>
  <c r="I115" i="20" s="1"/>
  <c r="H119" i="20"/>
  <c r="H117" i="20" s="1"/>
  <c r="H115" i="20" s="1"/>
  <c r="S118" i="20"/>
  <c r="O118" i="20"/>
  <c r="K118" i="20"/>
  <c r="G118" i="20"/>
  <c r="V117" i="20"/>
  <c r="V115" i="20" s="1"/>
  <c r="U117" i="20"/>
  <c r="U115" i="20" s="1"/>
  <c r="N117" i="20"/>
  <c r="N115" i="20" s="1"/>
  <c r="M117" i="20"/>
  <c r="M115" i="20" s="1"/>
  <c r="J117" i="20"/>
  <c r="J115" i="20" s="1"/>
  <c r="S116" i="20"/>
  <c r="O116" i="20"/>
  <c r="K116" i="20"/>
  <c r="G116" i="20"/>
  <c r="S114" i="20"/>
  <c r="O114" i="20"/>
  <c r="K114" i="20"/>
  <c r="G114" i="20"/>
  <c r="S113" i="20"/>
  <c r="O113" i="20"/>
  <c r="K113" i="20"/>
  <c r="G113" i="20"/>
  <c r="S112" i="20"/>
  <c r="O112" i="20"/>
  <c r="K112" i="20"/>
  <c r="G112" i="20"/>
  <c r="G110" i="20" s="1"/>
  <c r="S111" i="20"/>
  <c r="S110" i="20" s="1"/>
  <c r="O111" i="20"/>
  <c r="K111" i="20"/>
  <c r="K110" i="20" s="1"/>
  <c r="G111" i="20"/>
  <c r="V110" i="20"/>
  <c r="U110" i="20"/>
  <c r="U108" i="20" s="1"/>
  <c r="U106" i="20" s="1"/>
  <c r="T110" i="20"/>
  <c r="T108" i="20" s="1"/>
  <c r="T106" i="20" s="1"/>
  <c r="R110" i="20"/>
  <c r="R108" i="20" s="1"/>
  <c r="R106" i="20" s="1"/>
  <c r="Q110" i="20"/>
  <c r="P110" i="20"/>
  <c r="N110" i="20"/>
  <c r="M110" i="20"/>
  <c r="M108" i="20" s="1"/>
  <c r="M106" i="20" s="1"/>
  <c r="L110" i="20"/>
  <c r="L108" i="20" s="1"/>
  <c r="L106" i="20" s="1"/>
  <c r="J110" i="20"/>
  <c r="J108" i="20" s="1"/>
  <c r="J106" i="20" s="1"/>
  <c r="I110" i="20"/>
  <c r="I108" i="20" s="1"/>
  <c r="I106" i="20" s="1"/>
  <c r="H110" i="20"/>
  <c r="H108" i="20" s="1"/>
  <c r="H106" i="20" s="1"/>
  <c r="S109" i="20"/>
  <c r="S108" i="20" s="1"/>
  <c r="O109" i="20"/>
  <c r="K109" i="20"/>
  <c r="G109" i="20"/>
  <c r="G108" i="20" s="1"/>
  <c r="G106" i="20" s="1"/>
  <c r="V108" i="20"/>
  <c r="V106" i="20" s="1"/>
  <c r="Q108" i="20"/>
  <c r="N108" i="20"/>
  <c r="N106" i="20" s="1"/>
  <c r="S107" i="20"/>
  <c r="O107" i="20"/>
  <c r="K107" i="20"/>
  <c r="G107" i="20"/>
  <c r="Q106" i="20"/>
  <c r="S105" i="20"/>
  <c r="O105" i="20"/>
  <c r="K105" i="20"/>
  <c r="G105" i="20"/>
  <c r="S104" i="20"/>
  <c r="O104" i="20"/>
  <c r="K104" i="20"/>
  <c r="G104" i="20"/>
  <c r="S103" i="20"/>
  <c r="O103" i="20"/>
  <c r="K103" i="20"/>
  <c r="G103" i="20"/>
  <c r="S102" i="20"/>
  <c r="O102" i="20"/>
  <c r="K102" i="20"/>
  <c r="G102" i="20"/>
  <c r="S101" i="20"/>
  <c r="S100" i="20" s="1"/>
  <c r="O101" i="20"/>
  <c r="K101" i="20"/>
  <c r="K100" i="20" s="1"/>
  <c r="G101" i="20"/>
  <c r="V100" i="20"/>
  <c r="V98" i="20" s="1"/>
  <c r="V96" i="20" s="1"/>
  <c r="U100" i="20"/>
  <c r="U98" i="20" s="1"/>
  <c r="U96" i="20" s="1"/>
  <c r="T100" i="20"/>
  <c r="T98" i="20" s="1"/>
  <c r="T96" i="20" s="1"/>
  <c r="R100" i="20"/>
  <c r="R98" i="20" s="1"/>
  <c r="R96" i="20" s="1"/>
  <c r="Q100" i="20"/>
  <c r="Q98" i="20" s="1"/>
  <c r="Q96" i="20" s="1"/>
  <c r="P100" i="20"/>
  <c r="N100" i="20"/>
  <c r="N98" i="20" s="1"/>
  <c r="N96" i="20" s="1"/>
  <c r="M100" i="20"/>
  <c r="M98" i="20" s="1"/>
  <c r="M96" i="20" s="1"/>
  <c r="L100" i="20"/>
  <c r="L98" i="20" s="1"/>
  <c r="L96" i="20" s="1"/>
  <c r="J100" i="20"/>
  <c r="I100" i="20"/>
  <c r="I98" i="20" s="1"/>
  <c r="I96" i="20" s="1"/>
  <c r="H100" i="20"/>
  <c r="H98" i="20" s="1"/>
  <c r="H96" i="20" s="1"/>
  <c r="S99" i="20"/>
  <c r="O99" i="20"/>
  <c r="K99" i="20"/>
  <c r="K98" i="20" s="1"/>
  <c r="G99" i="20"/>
  <c r="P98" i="20"/>
  <c r="P96" i="20" s="1"/>
  <c r="J98" i="20"/>
  <c r="J96" i="20" s="1"/>
  <c r="S97" i="20"/>
  <c r="O97" i="20"/>
  <c r="K97" i="20"/>
  <c r="G97" i="20"/>
  <c r="S95" i="20"/>
  <c r="O95" i="20"/>
  <c r="K95" i="20"/>
  <c r="G95" i="20"/>
  <c r="S94" i="20"/>
  <c r="O94" i="20"/>
  <c r="K94" i="20"/>
  <c r="G94" i="20"/>
  <c r="S93" i="20"/>
  <c r="O93" i="20"/>
  <c r="K93" i="20"/>
  <c r="G93" i="20"/>
  <c r="S92" i="20"/>
  <c r="O92" i="20"/>
  <c r="K92" i="20"/>
  <c r="G92" i="20"/>
  <c r="S91" i="20"/>
  <c r="O91" i="20"/>
  <c r="K91" i="20"/>
  <c r="G91" i="20"/>
  <c r="S90" i="20"/>
  <c r="S89" i="20" s="1"/>
  <c r="O90" i="20"/>
  <c r="K90" i="20"/>
  <c r="K89" i="20" s="1"/>
  <c r="G90" i="20"/>
  <c r="V89" i="20"/>
  <c r="U89" i="20"/>
  <c r="U87" i="20" s="1"/>
  <c r="U85" i="20" s="1"/>
  <c r="T89" i="20"/>
  <c r="R89" i="20"/>
  <c r="Q89" i="20"/>
  <c r="P89" i="20"/>
  <c r="N89" i="20"/>
  <c r="N87" i="20" s="1"/>
  <c r="N85" i="20" s="1"/>
  <c r="M89" i="20"/>
  <c r="M87" i="20" s="1"/>
  <c r="M85" i="20" s="1"/>
  <c r="L89" i="20"/>
  <c r="L87" i="20" s="1"/>
  <c r="L85" i="20" s="1"/>
  <c r="J89" i="20"/>
  <c r="J87" i="20" s="1"/>
  <c r="J85" i="20" s="1"/>
  <c r="I89" i="20"/>
  <c r="H89" i="20"/>
  <c r="G89" i="20"/>
  <c r="S88" i="20"/>
  <c r="O88" i="20"/>
  <c r="K88" i="20"/>
  <c r="G88" i="20"/>
  <c r="G87" i="20" s="1"/>
  <c r="V87" i="20"/>
  <c r="V85" i="20" s="1"/>
  <c r="T87" i="20"/>
  <c r="R87" i="20"/>
  <c r="R85" i="20" s="1"/>
  <c r="Q87" i="20"/>
  <c r="Q85" i="20" s="1"/>
  <c r="I87" i="20"/>
  <c r="I85" i="20" s="1"/>
  <c r="H87" i="20"/>
  <c r="H85" i="20" s="1"/>
  <c r="S86" i="20"/>
  <c r="O86" i="20"/>
  <c r="K86" i="20"/>
  <c r="G86" i="20"/>
  <c r="T85" i="20"/>
  <c r="S84" i="20"/>
  <c r="O84" i="20"/>
  <c r="K84" i="20"/>
  <c r="G84" i="20"/>
  <c r="S83" i="20"/>
  <c r="O83" i="20"/>
  <c r="K83" i="20"/>
  <c r="G83" i="20"/>
  <c r="S82" i="20"/>
  <c r="O82" i="20"/>
  <c r="K82" i="20"/>
  <c r="G82" i="20"/>
  <c r="S81" i="20"/>
  <c r="O81" i="20"/>
  <c r="K81" i="20"/>
  <c r="G81" i="20"/>
  <c r="S80" i="20"/>
  <c r="O80" i="20"/>
  <c r="K80" i="20"/>
  <c r="G80" i="20"/>
  <c r="G79" i="20" s="1"/>
  <c r="G77" i="20" s="1"/>
  <c r="G75" i="20" s="1"/>
  <c r="V79" i="20"/>
  <c r="V77" i="20" s="1"/>
  <c r="V75" i="20" s="1"/>
  <c r="U79" i="20"/>
  <c r="U77" i="20" s="1"/>
  <c r="U75" i="20" s="1"/>
  <c r="T79" i="20"/>
  <c r="T77" i="20" s="1"/>
  <c r="T75" i="20" s="1"/>
  <c r="R79" i="20"/>
  <c r="R77" i="20" s="1"/>
  <c r="R75" i="20" s="1"/>
  <c r="Q79" i="20"/>
  <c r="P79" i="20"/>
  <c r="P77" i="20" s="1"/>
  <c r="N79" i="20"/>
  <c r="N77" i="20" s="1"/>
  <c r="N75" i="20" s="1"/>
  <c r="M79" i="20"/>
  <c r="L79" i="20"/>
  <c r="L77" i="20" s="1"/>
  <c r="L75" i="20" s="1"/>
  <c r="J79" i="20"/>
  <c r="J77" i="20" s="1"/>
  <c r="J75" i="20" s="1"/>
  <c r="I79" i="20"/>
  <c r="I77" i="20" s="1"/>
  <c r="I75" i="20" s="1"/>
  <c r="H79" i="20"/>
  <c r="H77" i="20" s="1"/>
  <c r="H75" i="20" s="1"/>
  <c r="O78" i="20"/>
  <c r="K78" i="20"/>
  <c r="G78" i="20"/>
  <c r="Q77" i="20"/>
  <c r="Q75" i="20" s="1"/>
  <c r="M77" i="20"/>
  <c r="M75" i="20" s="1"/>
  <c r="O76" i="20"/>
  <c r="K76" i="20"/>
  <c r="G76" i="20"/>
  <c r="S74" i="20"/>
  <c r="O74" i="20"/>
  <c r="K74" i="20"/>
  <c r="G74" i="20"/>
  <c r="S73" i="20"/>
  <c r="O73" i="20"/>
  <c r="K73" i="20"/>
  <c r="G73" i="20"/>
  <c r="S72" i="20"/>
  <c r="O72" i="20"/>
  <c r="K72" i="20"/>
  <c r="G72" i="20"/>
  <c r="S71" i="20"/>
  <c r="O71" i="20"/>
  <c r="K71" i="20"/>
  <c r="G71" i="20"/>
  <c r="S70" i="20"/>
  <c r="O70" i="20"/>
  <c r="K70" i="20"/>
  <c r="G70" i="20"/>
  <c r="S69" i="20"/>
  <c r="O69" i="20"/>
  <c r="K69" i="20"/>
  <c r="G69" i="20"/>
  <c r="S68" i="20"/>
  <c r="O68" i="20"/>
  <c r="K68" i="20"/>
  <c r="G68" i="20"/>
  <c r="S67" i="20"/>
  <c r="O67" i="20"/>
  <c r="K67" i="20"/>
  <c r="G67" i="20"/>
  <c r="S66" i="20"/>
  <c r="O66" i="20"/>
  <c r="K66" i="20"/>
  <c r="G66" i="20"/>
  <c r="S65" i="20"/>
  <c r="O65" i="20"/>
  <c r="K65" i="20"/>
  <c r="G65" i="20"/>
  <c r="S64" i="20"/>
  <c r="O64" i="20"/>
  <c r="K64" i="20"/>
  <c r="G64" i="20"/>
  <c r="S63" i="20"/>
  <c r="O63" i="20"/>
  <c r="K63" i="20"/>
  <c r="G63" i="20"/>
  <c r="S62" i="20"/>
  <c r="O62" i="20"/>
  <c r="K62" i="20"/>
  <c r="G62" i="20"/>
  <c r="S61" i="20"/>
  <c r="S60" i="20" s="1"/>
  <c r="S58" i="20" s="1"/>
  <c r="S56" i="20" s="1"/>
  <c r="O61" i="20"/>
  <c r="K61" i="20"/>
  <c r="G61" i="20"/>
  <c r="V60" i="20"/>
  <c r="V58" i="20" s="1"/>
  <c r="V56" i="20" s="1"/>
  <c r="U60" i="20"/>
  <c r="T60" i="20"/>
  <c r="T58" i="20" s="1"/>
  <c r="T56" i="20" s="1"/>
  <c r="R60" i="20"/>
  <c r="R58" i="20" s="1"/>
  <c r="R56" i="20" s="1"/>
  <c r="Q60" i="20"/>
  <c r="Q58" i="20" s="1"/>
  <c r="Q56" i="20" s="1"/>
  <c r="P60" i="20"/>
  <c r="N60" i="20"/>
  <c r="N58" i="20" s="1"/>
  <c r="N56" i="20" s="1"/>
  <c r="M60" i="20"/>
  <c r="M58" i="20" s="1"/>
  <c r="M56" i="20" s="1"/>
  <c r="L60" i="20"/>
  <c r="L58" i="20" s="1"/>
  <c r="L56" i="20" s="1"/>
  <c r="J60" i="20"/>
  <c r="J58" i="20" s="1"/>
  <c r="J56" i="20" s="1"/>
  <c r="I60" i="20"/>
  <c r="I58" i="20" s="1"/>
  <c r="I56" i="20" s="1"/>
  <c r="H60" i="20"/>
  <c r="H58" i="20" s="1"/>
  <c r="H56" i="20" s="1"/>
  <c r="G60" i="20"/>
  <c r="O59" i="20"/>
  <c r="K59" i="20"/>
  <c r="G59" i="20"/>
  <c r="G58" i="20" s="1"/>
  <c r="G56" i="20" s="1"/>
  <c r="U58" i="20"/>
  <c r="U56" i="20" s="1"/>
  <c r="O57" i="20"/>
  <c r="K57" i="20"/>
  <c r="G57" i="20"/>
  <c r="S55" i="20"/>
  <c r="O55" i="20"/>
  <c r="K55" i="20"/>
  <c r="G55" i="20"/>
  <c r="S54" i="20"/>
  <c r="O54" i="20"/>
  <c r="K54" i="20"/>
  <c r="G54" i="20"/>
  <c r="S53" i="20"/>
  <c r="O53" i="20"/>
  <c r="K53" i="20"/>
  <c r="G53" i="20"/>
  <c r="S52" i="20"/>
  <c r="O52" i="20"/>
  <c r="K52" i="20"/>
  <c r="G52" i="20"/>
  <c r="S51" i="20"/>
  <c r="O51" i="20"/>
  <c r="K51" i="20"/>
  <c r="G51" i="20"/>
  <c r="S50" i="20"/>
  <c r="O50" i="20"/>
  <c r="K50" i="20"/>
  <c r="G50" i="20"/>
  <c r="S49" i="20"/>
  <c r="O49" i="20"/>
  <c r="K49" i="20"/>
  <c r="G49" i="20"/>
  <c r="S48" i="20"/>
  <c r="O48" i="20"/>
  <c r="K48" i="20"/>
  <c r="G48" i="20"/>
  <c r="S47" i="20"/>
  <c r="O47" i="20"/>
  <c r="K47" i="20"/>
  <c r="G47" i="20"/>
  <c r="V46" i="20"/>
  <c r="V44" i="20" s="1"/>
  <c r="V42" i="20" s="1"/>
  <c r="U46" i="20"/>
  <c r="U44" i="20" s="1"/>
  <c r="U42" i="20" s="1"/>
  <c r="T46" i="20"/>
  <c r="T44" i="20" s="1"/>
  <c r="T42" i="20" s="1"/>
  <c r="R46" i="20"/>
  <c r="R44" i="20" s="1"/>
  <c r="R42" i="20" s="1"/>
  <c r="Q46" i="20"/>
  <c r="Q44" i="20" s="1"/>
  <c r="Q42" i="20" s="1"/>
  <c r="P46" i="20"/>
  <c r="P44" i="20" s="1"/>
  <c r="N46" i="20"/>
  <c r="N44" i="20" s="1"/>
  <c r="N42" i="20" s="1"/>
  <c r="M46" i="20"/>
  <c r="L46" i="20"/>
  <c r="L44" i="20" s="1"/>
  <c r="L42" i="20" s="1"/>
  <c r="J46" i="20"/>
  <c r="J44" i="20" s="1"/>
  <c r="J42" i="20" s="1"/>
  <c r="I46" i="20"/>
  <c r="I44" i="20" s="1"/>
  <c r="I42" i="20" s="1"/>
  <c r="H46" i="20"/>
  <c r="H44" i="20" s="1"/>
  <c r="H42" i="20" s="1"/>
  <c r="G46" i="20"/>
  <c r="G44" i="20" s="1"/>
  <c r="O45" i="20"/>
  <c r="K45" i="20"/>
  <c r="G45" i="20"/>
  <c r="M44" i="20"/>
  <c r="M42" i="20" s="1"/>
  <c r="O43" i="20"/>
  <c r="K43" i="20"/>
  <c r="G43" i="20"/>
  <c r="S41" i="20"/>
  <c r="O41" i="20"/>
  <c r="K41" i="20"/>
  <c r="G41" i="20"/>
  <c r="S40" i="20"/>
  <c r="O40" i="20"/>
  <c r="K40" i="20"/>
  <c r="G40" i="20"/>
  <c r="S39" i="20"/>
  <c r="O39" i="20"/>
  <c r="K39" i="20"/>
  <c r="G39" i="20"/>
  <c r="S38" i="20"/>
  <c r="O38" i="20"/>
  <c r="K38" i="20"/>
  <c r="G38" i="20"/>
  <c r="S37" i="20"/>
  <c r="O37" i="20"/>
  <c r="K37" i="20"/>
  <c r="G37" i="20"/>
  <c r="S36" i="20"/>
  <c r="O36" i="20"/>
  <c r="K36" i="20"/>
  <c r="G36" i="20"/>
  <c r="S35" i="20"/>
  <c r="O35" i="20"/>
  <c r="K35" i="20"/>
  <c r="G35" i="20"/>
  <c r="S34" i="20"/>
  <c r="O34" i="20"/>
  <c r="K34" i="20"/>
  <c r="G34" i="20"/>
  <c r="S33" i="20"/>
  <c r="O33" i="20"/>
  <c r="K33" i="20"/>
  <c r="G33" i="20"/>
  <c r="S32" i="20"/>
  <c r="S31" i="20" s="1"/>
  <c r="O32" i="20"/>
  <c r="K32" i="20"/>
  <c r="K31" i="20" s="1"/>
  <c r="G32" i="20"/>
  <c r="V31" i="20"/>
  <c r="U31" i="20"/>
  <c r="U28" i="20" s="1"/>
  <c r="U26" i="20" s="1"/>
  <c r="T31" i="20"/>
  <c r="R31" i="20"/>
  <c r="Q31" i="20"/>
  <c r="P31" i="20"/>
  <c r="O31" i="20" s="1"/>
  <c r="N31" i="20"/>
  <c r="M31" i="20"/>
  <c r="L31" i="20"/>
  <c r="J31" i="20"/>
  <c r="J28" i="20" s="1"/>
  <c r="J26" i="20" s="1"/>
  <c r="I31" i="20"/>
  <c r="H31" i="20"/>
  <c r="G31" i="20"/>
  <c r="S30" i="20"/>
  <c r="S29" i="20" s="1"/>
  <c r="O30" i="20"/>
  <c r="K30" i="20"/>
  <c r="G30" i="20"/>
  <c r="V29" i="20"/>
  <c r="U29" i="20"/>
  <c r="T29" i="20"/>
  <c r="R29" i="20"/>
  <c r="R28" i="20" s="1"/>
  <c r="R26" i="20" s="1"/>
  <c r="Q29" i="20"/>
  <c r="Q28" i="20" s="1"/>
  <c r="Q26" i="20" s="1"/>
  <c r="P29" i="20"/>
  <c r="N29" i="20"/>
  <c r="M29" i="20"/>
  <c r="M28" i="20" s="1"/>
  <c r="M26" i="20" s="1"/>
  <c r="L29" i="20"/>
  <c r="J29" i="20"/>
  <c r="I29" i="20"/>
  <c r="H29" i="20"/>
  <c r="G29" i="20" s="1"/>
  <c r="G28" i="20" s="1"/>
  <c r="V28" i="20"/>
  <c r="V26" i="20" s="1"/>
  <c r="S27" i="20"/>
  <c r="O27" i="20"/>
  <c r="K27" i="20"/>
  <c r="G27" i="20"/>
  <c r="S25" i="20"/>
  <c r="O25" i="20"/>
  <c r="K25" i="20"/>
  <c r="G25" i="20"/>
  <c r="S24" i="20"/>
  <c r="O24" i="20"/>
  <c r="K24" i="20"/>
  <c r="G24" i="20"/>
  <c r="S23" i="20"/>
  <c r="O23" i="20"/>
  <c r="K23" i="20"/>
  <c r="G23" i="20"/>
  <c r="S22" i="20"/>
  <c r="O22" i="20"/>
  <c r="K22" i="20"/>
  <c r="G22" i="20"/>
  <c r="S21" i="20"/>
  <c r="O21" i="20"/>
  <c r="K21" i="20"/>
  <c r="G21" i="20"/>
  <c r="S20" i="20"/>
  <c r="O20" i="20"/>
  <c r="K20" i="20"/>
  <c r="G20" i="20"/>
  <c r="S19" i="20"/>
  <c r="S18" i="20" s="1"/>
  <c r="O19" i="20"/>
  <c r="K19" i="20"/>
  <c r="K18" i="20" s="1"/>
  <c r="G19" i="20"/>
  <c r="V18" i="20"/>
  <c r="U18" i="20"/>
  <c r="T18" i="20"/>
  <c r="R18" i="20"/>
  <c r="Q18" i="20"/>
  <c r="P18" i="20"/>
  <c r="O18" i="20" s="1"/>
  <c r="N18" i="20"/>
  <c r="M18" i="20"/>
  <c r="L18" i="20"/>
  <c r="J18" i="20"/>
  <c r="I18" i="20"/>
  <c r="H18" i="20"/>
  <c r="S17" i="20"/>
  <c r="S16" i="20" s="1"/>
  <c r="S15" i="20" s="1"/>
  <c r="O17" i="20"/>
  <c r="O16" i="20" s="1"/>
  <c r="K17" i="20"/>
  <c r="K16" i="20" s="1"/>
  <c r="G17" i="20"/>
  <c r="V16" i="20"/>
  <c r="V15" i="20" s="1"/>
  <c r="V13" i="20" s="1"/>
  <c r="U16" i="20"/>
  <c r="U15" i="20" s="1"/>
  <c r="U13" i="20" s="1"/>
  <c r="T16" i="20"/>
  <c r="R16" i="20"/>
  <c r="Q16" i="20"/>
  <c r="Q15" i="20" s="1"/>
  <c r="Q13" i="20" s="1"/>
  <c r="P16" i="20"/>
  <c r="P15" i="20" s="1"/>
  <c r="P13" i="20" s="1"/>
  <c r="N16" i="20"/>
  <c r="M16" i="20"/>
  <c r="L16" i="20"/>
  <c r="L15" i="20" s="1"/>
  <c r="L13" i="20" s="1"/>
  <c r="J16" i="20"/>
  <c r="J15" i="20" s="1"/>
  <c r="J13" i="20" s="1"/>
  <c r="I16" i="20"/>
  <c r="H16" i="20"/>
  <c r="H15" i="20" s="1"/>
  <c r="H13" i="20" s="1"/>
  <c r="G16" i="20"/>
  <c r="R15" i="20"/>
  <c r="R13" i="20" s="1"/>
  <c r="M15" i="20"/>
  <c r="M13" i="20" s="1"/>
  <c r="S14" i="20"/>
  <c r="O14" i="20"/>
  <c r="K14" i="20"/>
  <c r="G14" i="20"/>
  <c r="N30" i="19"/>
  <c r="M30" i="19" s="1"/>
  <c r="G30" i="19"/>
  <c r="F30" i="19" s="1"/>
  <c r="E30" i="19"/>
  <c r="X29" i="19"/>
  <c r="U29" i="19"/>
  <c r="Q29" i="19"/>
  <c r="N29" i="19"/>
  <c r="J29" i="19"/>
  <c r="G29" i="19"/>
  <c r="X28" i="19"/>
  <c r="U28" i="19"/>
  <c r="Q28" i="19"/>
  <c r="N28" i="19"/>
  <c r="J28" i="19"/>
  <c r="G28" i="19"/>
  <c r="F28" i="19"/>
  <c r="X27" i="19"/>
  <c r="U27" i="19"/>
  <c r="Q27" i="19"/>
  <c r="N27" i="19"/>
  <c r="M27" i="19" s="1"/>
  <c r="J27" i="19"/>
  <c r="G27" i="19"/>
  <c r="X26" i="19"/>
  <c r="U26" i="19"/>
  <c r="Q26" i="19"/>
  <c r="N26" i="19"/>
  <c r="J26" i="19"/>
  <c r="H26" i="19"/>
  <c r="G26" i="19" s="1"/>
  <c r="F26" i="19" s="1"/>
  <c r="X25" i="19"/>
  <c r="U25" i="19"/>
  <c r="Q25" i="19"/>
  <c r="N25" i="19"/>
  <c r="J25" i="19"/>
  <c r="H25" i="19"/>
  <c r="G25" i="19" s="1"/>
  <c r="X24" i="19"/>
  <c r="T24" i="19" s="1"/>
  <c r="U24" i="19"/>
  <c r="Q24" i="19"/>
  <c r="N24" i="19"/>
  <c r="M24" i="19" s="1"/>
  <c r="J24" i="19"/>
  <c r="G24" i="19"/>
  <c r="X23" i="19"/>
  <c r="U23" i="19"/>
  <c r="Q23" i="19"/>
  <c r="N23" i="19"/>
  <c r="J23" i="19"/>
  <c r="G23" i="19"/>
  <c r="X22" i="19"/>
  <c r="U22" i="19"/>
  <c r="Q22" i="19"/>
  <c r="N22" i="19"/>
  <c r="M22" i="19" s="1"/>
  <c r="J22" i="19"/>
  <c r="E22" i="19" s="1"/>
  <c r="H22" i="19"/>
  <c r="G22" i="19" s="1"/>
  <c r="X21" i="19"/>
  <c r="U21" i="19"/>
  <c r="T21" i="19" s="1"/>
  <c r="Q21" i="19"/>
  <c r="N21" i="19"/>
  <c r="J21" i="19"/>
  <c r="H21" i="19"/>
  <c r="G21" i="19" s="1"/>
  <c r="X20" i="19"/>
  <c r="T20" i="19" s="1"/>
  <c r="U20" i="19"/>
  <c r="Q20" i="19"/>
  <c r="N20" i="19"/>
  <c r="J20" i="19"/>
  <c r="E20" i="19" s="1"/>
  <c r="H20" i="19"/>
  <c r="G20" i="19"/>
  <c r="X19" i="19"/>
  <c r="U19" i="19"/>
  <c r="Q19" i="19"/>
  <c r="N19" i="19"/>
  <c r="J19" i="19"/>
  <c r="G19" i="19"/>
  <c r="X18" i="19"/>
  <c r="U18" i="19"/>
  <c r="Q18" i="19"/>
  <c r="M18" i="19" s="1"/>
  <c r="N18" i="19"/>
  <c r="J18" i="19"/>
  <c r="G18" i="19"/>
  <c r="X17" i="19"/>
  <c r="V17" i="19"/>
  <c r="U17" i="19" s="1"/>
  <c r="Q17" i="19"/>
  <c r="N17" i="19"/>
  <c r="J17" i="19"/>
  <c r="E17" i="19" s="1"/>
  <c r="H17" i="19"/>
  <c r="G17" i="19" s="1"/>
  <c r="X16" i="19"/>
  <c r="U16" i="19"/>
  <c r="Q16" i="19"/>
  <c r="E16" i="19" s="1"/>
  <c r="N16" i="19"/>
  <c r="J16" i="19"/>
  <c r="H16" i="19"/>
  <c r="G16" i="19" s="1"/>
  <c r="X15" i="19"/>
  <c r="U15" i="19"/>
  <c r="Q15" i="19"/>
  <c r="N15" i="19"/>
  <c r="M15" i="19" s="1"/>
  <c r="J15" i="19"/>
  <c r="E15" i="19" s="1"/>
  <c r="G15" i="19"/>
  <c r="Z14" i="19"/>
  <c r="Y14" i="19"/>
  <c r="W14" i="19"/>
  <c r="S14" i="19"/>
  <c r="R14" i="19"/>
  <c r="P14" i="19"/>
  <c r="O14" i="19"/>
  <c r="L14" i="19"/>
  <c r="K14" i="19"/>
  <c r="I14" i="19"/>
  <c r="X13" i="19"/>
  <c r="U13" i="19"/>
  <c r="U11" i="19" s="1"/>
  <c r="Q13" i="19"/>
  <c r="N13" i="19"/>
  <c r="M13" i="19" s="1"/>
  <c r="J13" i="19"/>
  <c r="E13" i="19" s="1"/>
  <c r="G13" i="19"/>
  <c r="X12" i="19"/>
  <c r="U12" i="19"/>
  <c r="Q12" i="19"/>
  <c r="Q11" i="19" s="1"/>
  <c r="N12" i="19"/>
  <c r="N11" i="19" s="1"/>
  <c r="J12" i="19"/>
  <c r="G12" i="19"/>
  <c r="Z11" i="19"/>
  <c r="Z10" i="19" s="1"/>
  <c r="Y11" i="19"/>
  <c r="Y10" i="19" s="1"/>
  <c r="W11" i="19"/>
  <c r="V11" i="19"/>
  <c r="S11" i="19"/>
  <c r="S10" i="19" s="1"/>
  <c r="R11" i="19"/>
  <c r="P11" i="19"/>
  <c r="P10" i="19" s="1"/>
  <c r="O11" i="19"/>
  <c r="O10" i="19" s="1"/>
  <c r="L11" i="19"/>
  <c r="L10" i="19" s="1"/>
  <c r="K11" i="19"/>
  <c r="K10" i="19" s="1"/>
  <c r="J11" i="19"/>
  <c r="I11" i="19"/>
  <c r="H11" i="19"/>
  <c r="G11" i="19"/>
  <c r="W10" i="19"/>
  <c r="R10" i="19"/>
  <c r="I10" i="19"/>
  <c r="O10" i="18"/>
  <c r="N10" i="18"/>
  <c r="M10" i="18"/>
  <c r="L10" i="18"/>
  <c r="K10" i="18"/>
  <c r="J10" i="18"/>
  <c r="H10" i="18"/>
  <c r="G10" i="18"/>
  <c r="F10" i="18"/>
  <c r="E10" i="18"/>
  <c r="D10" i="18"/>
  <c r="C10" i="18"/>
  <c r="J146" i="17"/>
  <c r="C146" i="17" s="1"/>
  <c r="K144" i="17"/>
  <c r="J144" i="17" s="1"/>
  <c r="C144" i="17" s="1"/>
  <c r="J143" i="17"/>
  <c r="C143" i="17" s="1"/>
  <c r="J142" i="17"/>
  <c r="C142" i="17" s="1"/>
  <c r="J141" i="17"/>
  <c r="C141" i="17" s="1"/>
  <c r="J140" i="17"/>
  <c r="C140" i="17" s="1"/>
  <c r="J139" i="17"/>
  <c r="C139" i="17" s="1"/>
  <c r="J138" i="17"/>
  <c r="C138" i="17" s="1"/>
  <c r="J137" i="17"/>
  <c r="C137" i="17" s="1"/>
  <c r="J136" i="17"/>
  <c r="C136" i="17" s="1"/>
  <c r="J135" i="17"/>
  <c r="C135" i="17" s="1"/>
  <c r="J134" i="17"/>
  <c r="C134" i="17" s="1"/>
  <c r="J133" i="17"/>
  <c r="C133" i="17" s="1"/>
  <c r="J132" i="17"/>
  <c r="C132" i="17" s="1"/>
  <c r="J131" i="17"/>
  <c r="C131" i="17" s="1"/>
  <c r="J130" i="17"/>
  <c r="C130" i="17" s="1"/>
  <c r="J129" i="17"/>
  <c r="C129" i="17" s="1"/>
  <c r="J128" i="17"/>
  <c r="C128" i="17" s="1"/>
  <c r="J127" i="17"/>
  <c r="C127" i="17" s="1"/>
  <c r="J126" i="17"/>
  <c r="C126" i="17" s="1"/>
  <c r="J125" i="17"/>
  <c r="C125" i="17" s="1"/>
  <c r="J124" i="17"/>
  <c r="C124" i="17" s="1"/>
  <c r="J123" i="17"/>
  <c r="C123" i="17" s="1"/>
  <c r="J122" i="17"/>
  <c r="C122" i="17" s="1"/>
  <c r="J121" i="17"/>
  <c r="C121" i="17" s="1"/>
  <c r="J120" i="17"/>
  <c r="C120" i="17" s="1"/>
  <c r="J119" i="17"/>
  <c r="C119" i="17" s="1"/>
  <c r="J118" i="17"/>
  <c r="C118" i="17" s="1"/>
  <c r="C117" i="17" s="1"/>
  <c r="J117" i="17"/>
  <c r="J116" i="17"/>
  <c r="C116" i="17" s="1"/>
  <c r="J115" i="17"/>
  <c r="C115" i="17" s="1"/>
  <c r="J114" i="17"/>
  <c r="C114" i="17" s="1"/>
  <c r="J113" i="17"/>
  <c r="C113" i="17" s="1"/>
  <c r="J112" i="17"/>
  <c r="C112" i="17" s="1"/>
  <c r="J111" i="17"/>
  <c r="C111" i="17" s="1"/>
  <c r="J110" i="17"/>
  <c r="C110" i="17" s="1"/>
  <c r="J109" i="17"/>
  <c r="C109" i="17" s="1"/>
  <c r="J108" i="17"/>
  <c r="C108" i="17" s="1"/>
  <c r="J107" i="17"/>
  <c r="C107" i="17" s="1"/>
  <c r="J106" i="17"/>
  <c r="C106" i="17" s="1"/>
  <c r="J105" i="17"/>
  <c r="C105" i="17" s="1"/>
  <c r="J104" i="17"/>
  <c r="C104" i="17" s="1"/>
  <c r="J103" i="17"/>
  <c r="C103" i="17" s="1"/>
  <c r="J102" i="17"/>
  <c r="C102" i="17" s="1"/>
  <c r="J101" i="17"/>
  <c r="C101" i="17" s="1"/>
  <c r="J100" i="17"/>
  <c r="C100" i="17" s="1"/>
  <c r="J99" i="17"/>
  <c r="C99" i="17" s="1"/>
  <c r="J98" i="17"/>
  <c r="C98" i="17" s="1"/>
  <c r="J97" i="17"/>
  <c r="C97" i="17" s="1"/>
  <c r="J96" i="17"/>
  <c r="C96" i="17" s="1"/>
  <c r="J95" i="17"/>
  <c r="C95" i="17" s="1"/>
  <c r="J94" i="17"/>
  <c r="C94" i="17" s="1"/>
  <c r="J93" i="17"/>
  <c r="C93" i="17" s="1"/>
  <c r="J92" i="17"/>
  <c r="C92" i="17" s="1"/>
  <c r="J91" i="17"/>
  <c r="C91" i="17" s="1"/>
  <c r="J90" i="17"/>
  <c r="C90" i="17" s="1"/>
  <c r="J89" i="17"/>
  <c r="C89" i="17" s="1"/>
  <c r="J88" i="17"/>
  <c r="C88" i="17" s="1"/>
  <c r="J87" i="17"/>
  <c r="C87" i="17" s="1"/>
  <c r="J86" i="17"/>
  <c r="C86" i="17" s="1"/>
  <c r="J85" i="17"/>
  <c r="C85" i="17" s="1"/>
  <c r="C84" i="17"/>
  <c r="C83" i="17"/>
  <c r="C82" i="17"/>
  <c r="C81" i="17"/>
  <c r="C80" i="17"/>
  <c r="C79" i="17"/>
  <c r="C78" i="17"/>
  <c r="C77" i="17"/>
  <c r="C76" i="17"/>
  <c r="C75" i="17"/>
  <c r="C74" i="17"/>
  <c r="C73" i="17"/>
  <c r="C72" i="17"/>
  <c r="C71" i="17"/>
  <c r="C70" i="17"/>
  <c r="C69" i="17"/>
  <c r="C68" i="17"/>
  <c r="C67" i="17"/>
  <c r="C66" i="17"/>
  <c r="C65" i="17"/>
  <c r="C64" i="17"/>
  <c r="C39" i="17"/>
  <c r="C38" i="17"/>
  <c r="J37" i="17"/>
  <c r="C37" i="17" s="1"/>
  <c r="C36" i="17"/>
  <c r="C35" i="17"/>
  <c r="C34" i="17"/>
  <c r="C33" i="17"/>
  <c r="C32" i="17"/>
  <c r="C31" i="17"/>
  <c r="C30" i="17"/>
  <c r="C29" i="17"/>
  <c r="C28" i="17"/>
  <c r="C27" i="17"/>
  <c r="C26" i="17"/>
  <c r="C25" i="17"/>
  <c r="C24" i="17"/>
  <c r="M23" i="17"/>
  <c r="L23" i="17"/>
  <c r="K23" i="17"/>
  <c r="I23" i="17"/>
  <c r="H23" i="17"/>
  <c r="G23" i="17"/>
  <c r="F23" i="17"/>
  <c r="E23" i="17"/>
  <c r="C22" i="17"/>
  <c r="C21" i="17"/>
  <c r="M20" i="17"/>
  <c r="L20" i="17"/>
  <c r="K20" i="17"/>
  <c r="J20" i="17"/>
  <c r="I20" i="17"/>
  <c r="H20" i="17"/>
  <c r="G20" i="17"/>
  <c r="F20" i="17"/>
  <c r="E20" i="17"/>
  <c r="D20" i="17"/>
  <c r="C19" i="17"/>
  <c r="C18" i="17"/>
  <c r="C17" i="17"/>
  <c r="C16" i="17"/>
  <c r="C15" i="17"/>
  <c r="C14" i="17"/>
  <c r="C13" i="17"/>
  <c r="C12" i="17"/>
  <c r="M11" i="17"/>
  <c r="L11" i="17"/>
  <c r="K11" i="17"/>
  <c r="J11" i="17"/>
  <c r="I11" i="17"/>
  <c r="H11" i="17"/>
  <c r="G11" i="17"/>
  <c r="F11" i="17"/>
  <c r="E11" i="17"/>
  <c r="D11" i="17"/>
  <c r="E12" i="12"/>
  <c r="E13" i="12"/>
  <c r="E14" i="12"/>
  <c r="E15" i="12"/>
  <c r="E16" i="12"/>
  <c r="E17" i="12"/>
  <c r="E18" i="12"/>
  <c r="E19" i="12"/>
  <c r="E20" i="12"/>
  <c r="E21" i="12"/>
  <c r="E22" i="12"/>
  <c r="E23" i="12"/>
  <c r="E24" i="12"/>
  <c r="E25" i="12"/>
  <c r="E11" i="12"/>
  <c r="H10" i="12"/>
  <c r="K215" i="20" l="1"/>
  <c r="K210" i="20" s="1"/>
  <c r="H216" i="20"/>
  <c r="H215" i="20" s="1"/>
  <c r="H214" i="20" s="1"/>
  <c r="G217" i="20"/>
  <c r="G216" i="20" s="1"/>
  <c r="G215" i="20" s="1"/>
  <c r="L210" i="20"/>
  <c r="N14" i="19"/>
  <c r="N10" i="19" s="1"/>
  <c r="E26" i="19"/>
  <c r="G18" i="20"/>
  <c r="H28" i="20"/>
  <c r="H26" i="20" s="1"/>
  <c r="G42" i="20"/>
  <c r="Q12" i="20"/>
  <c r="S46" i="20"/>
  <c r="S44" i="20" s="1"/>
  <c r="S42" i="20" s="1"/>
  <c r="K60" i="20"/>
  <c r="K58" i="20" s="1"/>
  <c r="K56" i="20" s="1"/>
  <c r="S79" i="20"/>
  <c r="S77" i="20" s="1"/>
  <c r="S75" i="20" s="1"/>
  <c r="O110" i="20"/>
  <c r="G119" i="20"/>
  <c r="G117" i="20" s="1"/>
  <c r="O128" i="20"/>
  <c r="K137" i="20"/>
  <c r="G159" i="20"/>
  <c r="G178" i="20"/>
  <c r="G176" i="20" s="1"/>
  <c r="O216" i="20"/>
  <c r="O215" i="20" s="1"/>
  <c r="S317" i="20"/>
  <c r="S316" i="20" s="1"/>
  <c r="E12" i="19"/>
  <c r="E11" i="19" s="1"/>
  <c r="F15" i="19"/>
  <c r="M21" i="19"/>
  <c r="T23" i="19"/>
  <c r="N15" i="20"/>
  <c r="N13" i="20" s="1"/>
  <c r="P28" i="20"/>
  <c r="N28" i="20"/>
  <c r="N26" i="20" s="1"/>
  <c r="N12" i="20" s="1"/>
  <c r="N11" i="20" s="1"/>
  <c r="G115" i="20"/>
  <c r="S168" i="20"/>
  <c r="K178" i="20"/>
  <c r="K176" i="20" s="1"/>
  <c r="K174" i="20" s="1"/>
  <c r="M183" i="20"/>
  <c r="I183" i="20"/>
  <c r="J215" i="20"/>
  <c r="J210" i="20" s="1"/>
  <c r="P210" i="20"/>
  <c r="U298" i="20"/>
  <c r="U297" i="20" s="1"/>
  <c r="U296" i="20" s="1"/>
  <c r="N183" i="20"/>
  <c r="T22" i="19"/>
  <c r="D22" i="19" s="1"/>
  <c r="C22" i="19" s="1"/>
  <c r="M25" i="19"/>
  <c r="F29" i="19"/>
  <c r="S119" i="20"/>
  <c r="S117" i="20" s="1"/>
  <c r="S115" i="20" s="1"/>
  <c r="S178" i="20"/>
  <c r="S176" i="20" s="1"/>
  <c r="S174" i="20" s="1"/>
  <c r="I210" i="20"/>
  <c r="S246" i="20"/>
  <c r="S245" i="20" s="1"/>
  <c r="O278" i="20"/>
  <c r="O277" i="20" s="1"/>
  <c r="T26" i="19"/>
  <c r="U210" i="20"/>
  <c r="O239" i="20"/>
  <c r="O238" i="20" s="1"/>
  <c r="O246" i="20"/>
  <c r="O245" i="20" s="1"/>
  <c r="O263" i="20"/>
  <c r="O260" i="20" s="1"/>
  <c r="T12" i="19"/>
  <c r="J14" i="19"/>
  <c r="J10" i="19" s="1"/>
  <c r="V14" i="19"/>
  <c r="V10" i="19" s="1"/>
  <c r="M19" i="19"/>
  <c r="F27" i="19"/>
  <c r="E28" i="19"/>
  <c r="I15" i="20"/>
  <c r="I13" i="20" s="1"/>
  <c r="T15" i="20"/>
  <c r="T13" i="20" s="1"/>
  <c r="I28" i="20"/>
  <c r="I26" i="20" s="1"/>
  <c r="T28" i="20"/>
  <c r="T26" i="20" s="1"/>
  <c r="G85" i="20"/>
  <c r="R183" i="20"/>
  <c r="T183" i="20"/>
  <c r="N215" i="20"/>
  <c r="N210" i="20" s="1"/>
  <c r="O228" i="20"/>
  <c r="O227" i="20" s="1"/>
  <c r="O256" i="20"/>
  <c r="O255" i="20" s="1"/>
  <c r="I337" i="20"/>
  <c r="F13" i="19"/>
  <c r="M23" i="19"/>
  <c r="K29" i="20"/>
  <c r="K46" i="20"/>
  <c r="K44" i="20" s="1"/>
  <c r="K42" i="20" s="1"/>
  <c r="K79" i="20"/>
  <c r="G100" i="20"/>
  <c r="G98" i="20" s="1"/>
  <c r="G96" i="20" s="1"/>
  <c r="K150" i="20"/>
  <c r="S161" i="20"/>
  <c r="S159" i="20" s="1"/>
  <c r="G168" i="20"/>
  <c r="R277" i="20"/>
  <c r="G298" i="20"/>
  <c r="G297" i="20" s="1"/>
  <c r="G296" i="20" s="1"/>
  <c r="G133" i="20"/>
  <c r="O161" i="20"/>
  <c r="S196" i="20"/>
  <c r="S195" i="20" s="1"/>
  <c r="S194" i="20" s="1"/>
  <c r="J12" i="20"/>
  <c r="G15" i="20"/>
  <c r="G13" i="20" s="1"/>
  <c r="G26" i="20"/>
  <c r="O89" i="20"/>
  <c r="P87" i="20"/>
  <c r="P108" i="20"/>
  <c r="P106" i="20" s="1"/>
  <c r="V210" i="20"/>
  <c r="J183" i="20"/>
  <c r="G186" i="20"/>
  <c r="G185" i="20" s="1"/>
  <c r="G184" i="20" s="1"/>
  <c r="G183" i="20" s="1"/>
  <c r="O15" i="20"/>
  <c r="O13" i="20" s="1"/>
  <c r="L28" i="20"/>
  <c r="L26" i="20" s="1"/>
  <c r="L12" i="20" s="1"/>
  <c r="M12" i="20"/>
  <c r="I12" i="20"/>
  <c r="T12" i="20"/>
  <c r="T11" i="20" s="1"/>
  <c r="O60" i="20"/>
  <c r="O96" i="20"/>
  <c r="G174" i="20"/>
  <c r="Q183" i="20"/>
  <c r="R215" i="20"/>
  <c r="R210" i="20" s="1"/>
  <c r="R245" i="20"/>
  <c r="R255" i="20"/>
  <c r="R260" i="20"/>
  <c r="O28" i="20"/>
  <c r="U12" i="20"/>
  <c r="V12" i="20"/>
  <c r="V11" i="20" s="1"/>
  <c r="O207" i="20"/>
  <c r="P206" i="20"/>
  <c r="K15" i="20"/>
  <c r="P26" i="20"/>
  <c r="O26" i="20" s="1"/>
  <c r="O29" i="20"/>
  <c r="K77" i="20"/>
  <c r="K75" i="20" s="1"/>
  <c r="O133" i="20"/>
  <c r="V183" i="20"/>
  <c r="M210" i="20"/>
  <c r="S215" i="20"/>
  <c r="S260" i="20"/>
  <c r="O292" i="20"/>
  <c r="O291" i="20" s="1"/>
  <c r="Q291" i="20"/>
  <c r="Q210" i="20" s="1"/>
  <c r="H12" i="20"/>
  <c r="R12" i="20"/>
  <c r="S98" i="20"/>
  <c r="S96" i="20" s="1"/>
  <c r="S106" i="20"/>
  <c r="K108" i="20"/>
  <c r="K106" i="20" s="1"/>
  <c r="K126" i="20"/>
  <c r="K161" i="20"/>
  <c r="K159" i="20" s="1"/>
  <c r="I298" i="20"/>
  <c r="I297" i="20" s="1"/>
  <c r="I296" i="20" s="1"/>
  <c r="L183" i="20"/>
  <c r="T210" i="20"/>
  <c r="O98" i="20"/>
  <c r="O117" i="20"/>
  <c r="P170" i="20"/>
  <c r="U183" i="20"/>
  <c r="O211" i="20"/>
  <c r="O212" i="20"/>
  <c r="O286" i="20"/>
  <c r="O285" i="20" s="1"/>
  <c r="S330" i="20"/>
  <c r="S329" i="20" s="1"/>
  <c r="S328" i="20" s="1"/>
  <c r="C23" i="17"/>
  <c r="E10" i="17"/>
  <c r="I10" i="17"/>
  <c r="M10" i="17"/>
  <c r="G10" i="17"/>
  <c r="J23" i="17"/>
  <c r="C20" i="17"/>
  <c r="D23" i="19"/>
  <c r="D24" i="19"/>
  <c r="F10" i="17"/>
  <c r="C11" i="17"/>
  <c r="M12" i="19"/>
  <c r="T16" i="19"/>
  <c r="D16" i="19" s="1"/>
  <c r="C16" i="19" s="1"/>
  <c r="T17" i="19"/>
  <c r="F19" i="19"/>
  <c r="T19" i="19"/>
  <c r="F23" i="19"/>
  <c r="F24" i="19"/>
  <c r="M26" i="19"/>
  <c r="T28" i="19"/>
  <c r="D29" i="19"/>
  <c r="T29" i="19"/>
  <c r="K13" i="20"/>
  <c r="F12" i="19"/>
  <c r="M16" i="19"/>
  <c r="M14" i="19" s="1"/>
  <c r="S87" i="20"/>
  <c r="S85" i="20" s="1"/>
  <c r="K96" i="20"/>
  <c r="D10" i="17"/>
  <c r="H10" i="17"/>
  <c r="L10" i="17"/>
  <c r="T13" i="19"/>
  <c r="T15" i="19"/>
  <c r="M17" i="19"/>
  <c r="F18" i="19"/>
  <c r="T18" i="19"/>
  <c r="D18" i="19" s="1"/>
  <c r="M20" i="19"/>
  <c r="E21" i="19"/>
  <c r="T25" i="19"/>
  <c r="E27" i="19"/>
  <c r="T27" i="19"/>
  <c r="M28" i="19"/>
  <c r="E29" i="19"/>
  <c r="S13" i="20"/>
  <c r="K28" i="20"/>
  <c r="K26" i="20" s="1"/>
  <c r="S28" i="20"/>
  <c r="S26" i="20" s="1"/>
  <c r="P42" i="20"/>
  <c r="O44" i="20"/>
  <c r="P75" i="20"/>
  <c r="O75" i="20" s="1"/>
  <c r="O77" i="20"/>
  <c r="D17" i="19"/>
  <c r="C17" i="19" s="1"/>
  <c r="F20" i="19"/>
  <c r="K87" i="20"/>
  <c r="K85" i="20" s="1"/>
  <c r="D30" i="19"/>
  <c r="C30" i="19" s="1"/>
  <c r="K145" i="17" s="1"/>
  <c r="J145" i="17" s="1"/>
  <c r="C145" i="17" s="1"/>
  <c r="O46" i="20"/>
  <c r="P58" i="20"/>
  <c r="O79" i="20"/>
  <c r="O100" i="20"/>
  <c r="P115" i="20"/>
  <c r="O115" i="20" s="1"/>
  <c r="K117" i="20"/>
  <c r="K115" i="20" s="1"/>
  <c r="S124" i="20"/>
  <c r="P126" i="20"/>
  <c r="S135" i="20"/>
  <c r="S133" i="20" s="1"/>
  <c r="O137" i="20"/>
  <c r="O148" i="20"/>
  <c r="O106" i="20"/>
  <c r="O170" i="20"/>
  <c r="P168" i="20"/>
  <c r="O168" i="20" s="1"/>
  <c r="M29" i="19"/>
  <c r="O108" i="20"/>
  <c r="O119" i="20"/>
  <c r="K124" i="20"/>
  <c r="K135" i="20"/>
  <c r="K133" i="20" s="1"/>
  <c r="O159" i="20"/>
  <c r="O135" i="20"/>
  <c r="K148" i="20"/>
  <c r="O178" i="20"/>
  <c r="P176" i="20"/>
  <c r="O186" i="20"/>
  <c r="P185" i="20"/>
  <c r="S183" i="20"/>
  <c r="O194" i="20"/>
  <c r="S298" i="20"/>
  <c r="S297" i="20" s="1"/>
  <c r="S296" i="20" s="1"/>
  <c r="O150" i="20"/>
  <c r="O163" i="20"/>
  <c r="K168" i="20"/>
  <c r="O195" i="20"/>
  <c r="S150" i="20"/>
  <c r="S148" i="20" s="1"/>
  <c r="O152" i="20"/>
  <c r="K170" i="20"/>
  <c r="K183" i="20"/>
  <c r="O196" i="20"/>
  <c r="T11" i="19"/>
  <c r="G14" i="19"/>
  <c r="G10" i="19" s="1"/>
  <c r="F16" i="19"/>
  <c r="M11" i="19"/>
  <c r="D21" i="19"/>
  <c r="F21" i="19"/>
  <c r="F25" i="19"/>
  <c r="D25" i="19"/>
  <c r="F17" i="19"/>
  <c r="D19" i="19"/>
  <c r="D20" i="19"/>
  <c r="C20" i="19" s="1"/>
  <c r="F22" i="19"/>
  <c r="E23" i="19"/>
  <c r="C23" i="19" s="1"/>
  <c r="E24" i="19"/>
  <c r="C24" i="19" s="1"/>
  <c r="E25" i="19"/>
  <c r="D26" i="19"/>
  <c r="C26" i="19" s="1"/>
  <c r="D13" i="19"/>
  <c r="C13" i="19" s="1"/>
  <c r="H14" i="19"/>
  <c r="H10" i="19" s="1"/>
  <c r="X14" i="19"/>
  <c r="E18" i="19"/>
  <c r="E19" i="19"/>
  <c r="D27" i="19"/>
  <c r="C27" i="19" s="1"/>
  <c r="D28" i="19"/>
  <c r="X11" i="19"/>
  <c r="D12" i="19"/>
  <c r="D15" i="19"/>
  <c r="Q14" i="19"/>
  <c r="Q10" i="19" s="1"/>
  <c r="U14" i="19"/>
  <c r="U10" i="19" s="1"/>
  <c r="E29" i="6"/>
  <c r="D29" i="6"/>
  <c r="C32" i="6"/>
  <c r="C28" i="19" l="1"/>
  <c r="Q11" i="20"/>
  <c r="F11" i="19"/>
  <c r="O210" i="20"/>
  <c r="S210" i="20"/>
  <c r="L11" i="20"/>
  <c r="G214" i="20"/>
  <c r="H213" i="20"/>
  <c r="C21" i="19"/>
  <c r="M10" i="19"/>
  <c r="O87" i="20"/>
  <c r="P85" i="20"/>
  <c r="O85" i="20" s="1"/>
  <c r="U11" i="20"/>
  <c r="J11" i="20"/>
  <c r="O206" i="20"/>
  <c r="P205" i="20"/>
  <c r="O205" i="20" s="1"/>
  <c r="I11" i="20"/>
  <c r="R11" i="20"/>
  <c r="M11" i="20"/>
  <c r="G12" i="20"/>
  <c r="C10" i="17"/>
  <c r="O126" i="20"/>
  <c r="P124" i="20"/>
  <c r="O124" i="20" s="1"/>
  <c r="C29" i="19"/>
  <c r="O176" i="20"/>
  <c r="P174" i="20"/>
  <c r="O174" i="20" s="1"/>
  <c r="T14" i="19"/>
  <c r="T10" i="19" s="1"/>
  <c r="C18" i="19"/>
  <c r="O42" i="20"/>
  <c r="S12" i="20"/>
  <c r="S11" i="20" s="1"/>
  <c r="K10" i="17"/>
  <c r="K12" i="20"/>
  <c r="K11" i="20" s="1"/>
  <c r="X10" i="19"/>
  <c r="E14" i="19"/>
  <c r="E10" i="19" s="1"/>
  <c r="O185" i="20"/>
  <c r="P184" i="20"/>
  <c r="O58" i="20"/>
  <c r="P56" i="20"/>
  <c r="O56" i="20" s="1"/>
  <c r="J10" i="17"/>
  <c r="D11" i="19"/>
  <c r="C12" i="19"/>
  <c r="C11" i="19" s="1"/>
  <c r="F14" i="19"/>
  <c r="D14" i="19"/>
  <c r="C15" i="19"/>
  <c r="C19" i="19"/>
  <c r="C25" i="19"/>
  <c r="G11" i="20" l="1"/>
  <c r="G213" i="20"/>
  <c r="G212" i="20" s="1"/>
  <c r="G211" i="20" s="1"/>
  <c r="G210" i="20" s="1"/>
  <c r="H212" i="20"/>
  <c r="H211" i="20" s="1"/>
  <c r="H210" i="20" s="1"/>
  <c r="H11" i="20" s="1"/>
  <c r="F10" i="19"/>
  <c r="O12" i="20"/>
  <c r="O184" i="20"/>
  <c r="P183" i="20"/>
  <c r="O183" i="20" s="1"/>
  <c r="P12" i="20"/>
  <c r="P11" i="20" s="1"/>
  <c r="C14" i="19"/>
  <c r="C10" i="19" s="1"/>
  <c r="D10" i="19"/>
  <c r="C20" i="5"/>
  <c r="D20" i="5"/>
  <c r="C25" i="3"/>
  <c r="O11" i="20" l="1"/>
  <c r="P120" i="16"/>
  <c r="C120" i="16" s="1"/>
  <c r="C119" i="16"/>
  <c r="C118" i="16"/>
  <c r="C117" i="16"/>
  <c r="O116" i="16"/>
  <c r="N116" i="16"/>
  <c r="M116" i="16"/>
  <c r="L116" i="16"/>
  <c r="K116" i="16"/>
  <c r="J116" i="16"/>
  <c r="I116" i="16"/>
  <c r="H116" i="16"/>
  <c r="G116" i="16"/>
  <c r="F116" i="16"/>
  <c r="E116" i="16"/>
  <c r="D116" i="16"/>
  <c r="C115" i="16"/>
  <c r="C114" i="16"/>
  <c r="P113" i="16"/>
  <c r="O113" i="16"/>
  <c r="N113" i="16"/>
  <c r="M113" i="16"/>
  <c r="M99" i="16" s="1"/>
  <c r="L113" i="16"/>
  <c r="K113" i="16"/>
  <c r="J113" i="16"/>
  <c r="I113" i="16"/>
  <c r="H113" i="16"/>
  <c r="G113" i="16"/>
  <c r="G99" i="16" s="1"/>
  <c r="F113" i="16"/>
  <c r="E113" i="16"/>
  <c r="E99" i="16" s="1"/>
  <c r="D113" i="16"/>
  <c r="C112" i="16"/>
  <c r="C111" i="16"/>
  <c r="C110" i="16"/>
  <c r="C109" i="16"/>
  <c r="C108" i="16"/>
  <c r="C107" i="16"/>
  <c r="C106" i="16"/>
  <c r="C105" i="16"/>
  <c r="C104" i="16"/>
  <c r="C103" i="16"/>
  <c r="C102" i="16"/>
  <c r="C101" i="16"/>
  <c r="P100" i="16"/>
  <c r="O100" i="16"/>
  <c r="O99" i="16" s="1"/>
  <c r="N100" i="16"/>
  <c r="N99" i="16" s="1"/>
  <c r="M100" i="16"/>
  <c r="L100" i="16"/>
  <c r="L99" i="16" s="1"/>
  <c r="K100" i="16"/>
  <c r="J100" i="16"/>
  <c r="J99" i="16" s="1"/>
  <c r="I100" i="16"/>
  <c r="I99" i="16" s="1"/>
  <c r="H100" i="16"/>
  <c r="G100" i="16"/>
  <c r="F100" i="16"/>
  <c r="F99" i="16" s="1"/>
  <c r="E100" i="16"/>
  <c r="D100" i="16"/>
  <c r="K99" i="16"/>
  <c r="C98" i="16"/>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P66" i="16"/>
  <c r="O66" i="16"/>
  <c r="N66" i="16"/>
  <c r="M66" i="16"/>
  <c r="L66" i="16"/>
  <c r="K66" i="16"/>
  <c r="J66" i="16"/>
  <c r="I66" i="16"/>
  <c r="H66" i="16"/>
  <c r="G66" i="16"/>
  <c r="F66" i="16"/>
  <c r="E66" i="16"/>
  <c r="D66" i="16"/>
  <c r="C65" i="16"/>
  <c r="C64" i="16"/>
  <c r="C63" i="16"/>
  <c r="C62" i="16"/>
  <c r="C61" i="16"/>
  <c r="C60" i="16"/>
  <c r="C59" i="16"/>
  <c r="C58" i="16"/>
  <c r="C57" i="16"/>
  <c r="C56" i="16"/>
  <c r="C55" i="16"/>
  <c r="C54" i="16"/>
  <c r="C53" i="16"/>
  <c r="K52" i="16"/>
  <c r="C52" i="16" s="1"/>
  <c r="C51" i="16"/>
  <c r="C50" i="16"/>
  <c r="C49" i="16"/>
  <c r="C48" i="16"/>
  <c r="C47" i="16"/>
  <c r="C46" i="16"/>
  <c r="C45" i="16"/>
  <c r="C44" i="16"/>
  <c r="L43" i="16"/>
  <c r="C43" i="16" s="1"/>
  <c r="P42" i="16"/>
  <c r="O42" i="16"/>
  <c r="O26" i="16" s="1"/>
  <c r="N42" i="16"/>
  <c r="N26" i="16" s="1"/>
  <c r="M42" i="16"/>
  <c r="K42" i="16"/>
  <c r="K26" i="16" s="1"/>
  <c r="J42" i="16"/>
  <c r="J26" i="16" s="1"/>
  <c r="I42" i="16"/>
  <c r="I26" i="16" s="1"/>
  <c r="H42" i="16"/>
  <c r="G42" i="16"/>
  <c r="G26" i="16" s="1"/>
  <c r="F42" i="16"/>
  <c r="F26" i="16" s="1"/>
  <c r="E42" i="16"/>
  <c r="E26" i="16" s="1"/>
  <c r="D42" i="16"/>
  <c r="C41" i="16"/>
  <c r="C40" i="16"/>
  <c r="C39" i="16"/>
  <c r="C38" i="16"/>
  <c r="C37" i="16"/>
  <c r="C36" i="16"/>
  <c r="C35" i="16"/>
  <c r="C34" i="16"/>
  <c r="C33" i="16"/>
  <c r="C32" i="16"/>
  <c r="C31" i="16"/>
  <c r="C30" i="16"/>
  <c r="C29" i="16"/>
  <c r="C28" i="16"/>
  <c r="C27" i="16"/>
  <c r="P26" i="16"/>
  <c r="M26" i="16"/>
  <c r="H26" i="16"/>
  <c r="D26" i="16"/>
  <c r="C25" i="16"/>
  <c r="C24" i="16"/>
  <c r="P23" i="16"/>
  <c r="O23" i="16"/>
  <c r="N23" i="16"/>
  <c r="M23" i="16"/>
  <c r="L23" i="16"/>
  <c r="K23" i="16"/>
  <c r="J23" i="16"/>
  <c r="I23" i="16"/>
  <c r="H23" i="16"/>
  <c r="G23" i="16"/>
  <c r="F23" i="16"/>
  <c r="E23" i="16"/>
  <c r="D23" i="16"/>
  <c r="C22" i="16"/>
  <c r="C21" i="16"/>
  <c r="C20" i="16"/>
  <c r="C19" i="16"/>
  <c r="P18" i="16"/>
  <c r="P14" i="16" s="1"/>
  <c r="O18" i="16"/>
  <c r="N18" i="16"/>
  <c r="M18" i="16"/>
  <c r="L18" i="16"/>
  <c r="L14" i="16" s="1"/>
  <c r="K18" i="16"/>
  <c r="J18" i="16"/>
  <c r="I18" i="16"/>
  <c r="H18" i="16"/>
  <c r="H14" i="16" s="1"/>
  <c r="G18" i="16"/>
  <c r="F18" i="16"/>
  <c r="E18" i="16"/>
  <c r="D18" i="16"/>
  <c r="C17" i="16"/>
  <c r="C16" i="16"/>
  <c r="P15" i="16"/>
  <c r="O15" i="16"/>
  <c r="O14" i="16" s="1"/>
  <c r="N15" i="16"/>
  <c r="M15" i="16"/>
  <c r="M14" i="16" s="1"/>
  <c r="L15" i="16"/>
  <c r="K15" i="16"/>
  <c r="J15" i="16"/>
  <c r="J14" i="16" s="1"/>
  <c r="I15" i="16"/>
  <c r="H15" i="16"/>
  <c r="G15" i="16"/>
  <c r="G14" i="16" s="1"/>
  <c r="F15" i="16"/>
  <c r="E15" i="16"/>
  <c r="D15" i="16"/>
  <c r="C23" i="13"/>
  <c r="C22" i="13"/>
  <c r="C21" i="13"/>
  <c r="C20" i="13"/>
  <c r="C19" i="13"/>
  <c r="C18" i="13"/>
  <c r="C17" i="13"/>
  <c r="C16" i="13"/>
  <c r="C15" i="13"/>
  <c r="C14" i="13"/>
  <c r="C13" i="13"/>
  <c r="C12" i="13"/>
  <c r="C11" i="13"/>
  <c r="C10" i="13"/>
  <c r="C9" i="13"/>
  <c r="D25" i="12"/>
  <c r="D24" i="12"/>
  <c r="D23" i="12"/>
  <c r="D22" i="12"/>
  <c r="D21" i="12"/>
  <c r="D20" i="12"/>
  <c r="D19" i="12"/>
  <c r="D18" i="12"/>
  <c r="D17" i="12"/>
  <c r="D16" i="12"/>
  <c r="D15" i="12"/>
  <c r="D14" i="12"/>
  <c r="D13" i="12"/>
  <c r="D12" i="12"/>
  <c r="D11" i="12"/>
  <c r="K10" i="12"/>
  <c r="J10" i="12"/>
  <c r="I10" i="12"/>
  <c r="G10" i="12"/>
  <c r="F10" i="12"/>
  <c r="AW25" i="11"/>
  <c r="AU25" i="11"/>
  <c r="AS25" i="11"/>
  <c r="AQ25" i="11"/>
  <c r="AO25" i="11"/>
  <c r="AM25" i="11"/>
  <c r="AK25" i="11"/>
  <c r="AI25" i="11"/>
  <c r="AG25" i="11"/>
  <c r="AE25" i="11"/>
  <c r="AC25" i="11"/>
  <c r="AA25" i="11"/>
  <c r="Y25" i="11"/>
  <c r="W25" i="11"/>
  <c r="U25" i="11"/>
  <c r="S25" i="11"/>
  <c r="Q25" i="11"/>
  <c r="O25" i="11"/>
  <c r="M25" i="11"/>
  <c r="K25" i="11"/>
  <c r="I25" i="11"/>
  <c r="G25" i="11"/>
  <c r="E25" i="11"/>
  <c r="C25" i="11"/>
  <c r="AW24" i="11"/>
  <c r="AU24" i="11"/>
  <c r="AS24" i="11"/>
  <c r="AQ24" i="11"/>
  <c r="AO24" i="11"/>
  <c r="AM24" i="11"/>
  <c r="AK24" i="11"/>
  <c r="AI24" i="11"/>
  <c r="AG24" i="11"/>
  <c r="AE24" i="11"/>
  <c r="AC24" i="11"/>
  <c r="AA24" i="11"/>
  <c r="Y24" i="11"/>
  <c r="W24" i="11"/>
  <c r="U24" i="11"/>
  <c r="S24" i="11"/>
  <c r="Q24" i="11"/>
  <c r="O24" i="11"/>
  <c r="M24" i="11"/>
  <c r="K24" i="11"/>
  <c r="I24" i="11"/>
  <c r="G24" i="11"/>
  <c r="E24" i="11"/>
  <c r="C24" i="11"/>
  <c r="AW23" i="11"/>
  <c r="AU23" i="11"/>
  <c r="AS23" i="11"/>
  <c r="AQ23" i="11"/>
  <c r="AO23" i="11"/>
  <c r="AM23" i="11"/>
  <c r="AK23" i="11"/>
  <c r="AI23" i="11"/>
  <c r="AG23" i="11"/>
  <c r="AE23" i="11"/>
  <c r="AC23" i="11"/>
  <c r="AA23" i="11"/>
  <c r="Y23" i="11"/>
  <c r="W23" i="11"/>
  <c r="U23" i="11"/>
  <c r="S23" i="11"/>
  <c r="Q23" i="11"/>
  <c r="O23" i="11"/>
  <c r="M23" i="11"/>
  <c r="K23" i="11"/>
  <c r="I23" i="11"/>
  <c r="G23" i="11"/>
  <c r="E23" i="11"/>
  <c r="C23" i="11"/>
  <c r="AW22" i="11"/>
  <c r="AU22" i="11"/>
  <c r="AS22" i="11"/>
  <c r="AQ22" i="11"/>
  <c r="AO22" i="11"/>
  <c r="AM22" i="11"/>
  <c r="AK22" i="11"/>
  <c r="AI22" i="11"/>
  <c r="AG22" i="11"/>
  <c r="AE22" i="11"/>
  <c r="AC22" i="11"/>
  <c r="AA22" i="11"/>
  <c r="Y22" i="11"/>
  <c r="W22" i="11"/>
  <c r="U22" i="11"/>
  <c r="S22" i="11"/>
  <c r="Q22" i="11"/>
  <c r="O22" i="11"/>
  <c r="M22" i="11"/>
  <c r="K22" i="11"/>
  <c r="I22" i="11"/>
  <c r="G22" i="11"/>
  <c r="E22" i="11"/>
  <c r="C22" i="11"/>
  <c r="AW21" i="11"/>
  <c r="AU21" i="11"/>
  <c r="AS21" i="11"/>
  <c r="AQ21" i="11"/>
  <c r="AO21" i="11"/>
  <c r="AM21" i="11"/>
  <c r="AK21" i="11"/>
  <c r="AI21" i="11"/>
  <c r="AG21" i="11"/>
  <c r="AE21" i="11"/>
  <c r="AC21" i="11"/>
  <c r="AA21" i="11"/>
  <c r="Y21" i="11"/>
  <c r="W21" i="11"/>
  <c r="U21" i="11"/>
  <c r="S21" i="11"/>
  <c r="Q21" i="11"/>
  <c r="O21" i="11"/>
  <c r="M21" i="11"/>
  <c r="K21" i="11"/>
  <c r="I21" i="11"/>
  <c r="G21" i="11"/>
  <c r="E21" i="11"/>
  <c r="C21" i="11"/>
  <c r="AW20" i="11"/>
  <c r="AU20" i="11"/>
  <c r="AS20" i="11"/>
  <c r="AQ20" i="11"/>
  <c r="AO20" i="11"/>
  <c r="AM20" i="11"/>
  <c r="AK20" i="11"/>
  <c r="AI20" i="11"/>
  <c r="AG20" i="11"/>
  <c r="AE20" i="11"/>
  <c r="AC20" i="11"/>
  <c r="AA20" i="11"/>
  <c r="Y20" i="11"/>
  <c r="W20" i="11"/>
  <c r="U20" i="11"/>
  <c r="S20" i="11"/>
  <c r="Q20" i="11"/>
  <c r="O20" i="11"/>
  <c r="M20" i="11"/>
  <c r="K20" i="11"/>
  <c r="I20" i="11"/>
  <c r="G20" i="11"/>
  <c r="E20" i="11"/>
  <c r="C20" i="11"/>
  <c r="AW19" i="11"/>
  <c r="AU19" i="11"/>
  <c r="AS19" i="11"/>
  <c r="AQ19" i="11"/>
  <c r="AO19" i="11"/>
  <c r="AM19" i="11"/>
  <c r="AK19" i="11"/>
  <c r="AI19" i="11"/>
  <c r="AG19" i="11"/>
  <c r="AE19" i="11"/>
  <c r="AC19" i="11"/>
  <c r="AA19" i="11"/>
  <c r="Y19" i="11"/>
  <c r="W19" i="11"/>
  <c r="U19" i="11"/>
  <c r="S19" i="11"/>
  <c r="Q19" i="11"/>
  <c r="O19" i="11"/>
  <c r="M19" i="11"/>
  <c r="K19" i="11"/>
  <c r="I19" i="11"/>
  <c r="G19" i="11"/>
  <c r="E19" i="11"/>
  <c r="C19" i="11"/>
  <c r="AW18" i="11"/>
  <c r="AU18" i="11"/>
  <c r="AS18" i="11"/>
  <c r="AQ18" i="11"/>
  <c r="AO18" i="11"/>
  <c r="AM18" i="11"/>
  <c r="AK18" i="11"/>
  <c r="AI18" i="11"/>
  <c r="AG18" i="11"/>
  <c r="AE18" i="11"/>
  <c r="AC18" i="11"/>
  <c r="AA18" i="11"/>
  <c r="Y18" i="11"/>
  <c r="W18" i="11"/>
  <c r="U18" i="11"/>
  <c r="S18" i="11"/>
  <c r="Q18" i="11"/>
  <c r="O18" i="11"/>
  <c r="M18" i="11"/>
  <c r="K18" i="11"/>
  <c r="I18" i="11"/>
  <c r="G18" i="11"/>
  <c r="E18" i="11"/>
  <c r="C18" i="11"/>
  <c r="AW17" i="11"/>
  <c r="AU17" i="11"/>
  <c r="AS17" i="11"/>
  <c r="AQ17" i="11"/>
  <c r="AO17" i="11"/>
  <c r="AM17" i="11"/>
  <c r="AK17" i="11"/>
  <c r="AI17" i="11"/>
  <c r="AG17" i="11"/>
  <c r="AE17" i="11"/>
  <c r="AC17" i="11"/>
  <c r="AA17" i="11"/>
  <c r="Y17" i="11"/>
  <c r="W17" i="11"/>
  <c r="U17" i="11"/>
  <c r="S17" i="11"/>
  <c r="Q17" i="11"/>
  <c r="O17" i="11"/>
  <c r="M17" i="11"/>
  <c r="K17" i="11"/>
  <c r="I17" i="11"/>
  <c r="G17" i="11"/>
  <c r="E17" i="11"/>
  <c r="C17" i="11"/>
  <c r="AW16" i="11"/>
  <c r="AU16" i="11"/>
  <c r="AS16" i="11"/>
  <c r="AQ16" i="11"/>
  <c r="AO16" i="11"/>
  <c r="AM16" i="11"/>
  <c r="AK16" i="11"/>
  <c r="AI16" i="11"/>
  <c r="AG16" i="11"/>
  <c r="AE16" i="11"/>
  <c r="AC16" i="11"/>
  <c r="AA16" i="11"/>
  <c r="Y16" i="11"/>
  <c r="W16" i="11"/>
  <c r="U16" i="11"/>
  <c r="S16" i="11"/>
  <c r="Q16" i="11"/>
  <c r="O16" i="11"/>
  <c r="M16" i="11"/>
  <c r="K16" i="11"/>
  <c r="I16" i="11"/>
  <c r="G16" i="11"/>
  <c r="E16" i="11"/>
  <c r="C16" i="11"/>
  <c r="AW15" i="11"/>
  <c r="AU15" i="11"/>
  <c r="AS15" i="11"/>
  <c r="AQ15" i="11"/>
  <c r="AO15" i="11"/>
  <c r="AM15" i="11"/>
  <c r="AK15" i="11"/>
  <c r="AI15" i="11"/>
  <c r="AG15" i="11"/>
  <c r="AE15" i="11"/>
  <c r="AC15" i="11"/>
  <c r="AA15" i="11"/>
  <c r="Y15" i="11"/>
  <c r="W15" i="11"/>
  <c r="U15" i="11"/>
  <c r="S15" i="11"/>
  <c r="Q15" i="11"/>
  <c r="O15" i="11"/>
  <c r="M15" i="11"/>
  <c r="K15" i="11"/>
  <c r="I15" i="11"/>
  <c r="G15" i="11"/>
  <c r="E15" i="11"/>
  <c r="C15" i="11"/>
  <c r="AW14" i="11"/>
  <c r="AU14" i="11"/>
  <c r="AS14" i="11"/>
  <c r="AQ14" i="11"/>
  <c r="AO14" i="11"/>
  <c r="AM14" i="11"/>
  <c r="AK14" i="11"/>
  <c r="AI14" i="11"/>
  <c r="AG14" i="11"/>
  <c r="AE14" i="11"/>
  <c r="AC14" i="11"/>
  <c r="AA14" i="11"/>
  <c r="Y14" i="11"/>
  <c r="W14" i="11"/>
  <c r="U14" i="11"/>
  <c r="S14" i="11"/>
  <c r="Q14" i="11"/>
  <c r="O14" i="11"/>
  <c r="M14" i="11"/>
  <c r="K14" i="11"/>
  <c r="I14" i="11"/>
  <c r="G14" i="11"/>
  <c r="E14" i="11"/>
  <c r="C14" i="11"/>
  <c r="AW13" i="11"/>
  <c r="AU13" i="11"/>
  <c r="AS13" i="11"/>
  <c r="AQ13" i="11"/>
  <c r="AO13" i="11"/>
  <c r="AM13" i="11"/>
  <c r="AK13" i="11"/>
  <c r="AI13" i="11"/>
  <c r="AG13" i="11"/>
  <c r="AE13" i="11"/>
  <c r="AC13" i="11"/>
  <c r="AA13" i="11"/>
  <c r="Y13" i="11"/>
  <c r="W13" i="11"/>
  <c r="U13" i="11"/>
  <c r="S13" i="11"/>
  <c r="Q13" i="11"/>
  <c r="O13" i="11"/>
  <c r="M13" i="11"/>
  <c r="K13" i="11"/>
  <c r="I13" i="11"/>
  <c r="G13" i="11"/>
  <c r="E13" i="11"/>
  <c r="C13" i="11"/>
  <c r="AW12" i="11"/>
  <c r="AU12" i="11"/>
  <c r="AS12" i="11"/>
  <c r="AQ12" i="11"/>
  <c r="AO12" i="11"/>
  <c r="AM12" i="11"/>
  <c r="AK12" i="11"/>
  <c r="AI12" i="11"/>
  <c r="AG12" i="11"/>
  <c r="AE12" i="11"/>
  <c r="AC12" i="11"/>
  <c r="AA12" i="11"/>
  <c r="Y12" i="11"/>
  <c r="W12" i="11"/>
  <c r="U12" i="11"/>
  <c r="S12" i="11"/>
  <c r="Q12" i="11"/>
  <c r="O12" i="11"/>
  <c r="M12" i="11"/>
  <c r="K12" i="11"/>
  <c r="I12" i="11"/>
  <c r="G12" i="11"/>
  <c r="E12" i="11"/>
  <c r="C12" i="11"/>
  <c r="AW11" i="11"/>
  <c r="AU11" i="11"/>
  <c r="AS11" i="11"/>
  <c r="AQ11" i="11"/>
  <c r="AO11" i="11"/>
  <c r="AM11" i="11"/>
  <c r="AK11" i="11"/>
  <c r="AI11" i="11"/>
  <c r="AG11" i="11"/>
  <c r="AE11" i="11"/>
  <c r="AC11" i="11"/>
  <c r="AA11" i="11"/>
  <c r="Y11" i="11"/>
  <c r="W11" i="11"/>
  <c r="U11" i="11"/>
  <c r="S11" i="11"/>
  <c r="Q11" i="11"/>
  <c r="O11" i="11"/>
  <c r="M11" i="11"/>
  <c r="K11" i="11"/>
  <c r="I11" i="11"/>
  <c r="G11" i="11"/>
  <c r="E11" i="11"/>
  <c r="C11" i="11"/>
  <c r="C9" i="7"/>
  <c r="C7" i="7" s="1"/>
  <c r="C33" i="6"/>
  <c r="C31" i="6"/>
  <c r="C30" i="6"/>
  <c r="C28" i="6"/>
  <c r="C27" i="6"/>
  <c r="C26" i="6"/>
  <c r="C25" i="6"/>
  <c r="C24" i="6"/>
  <c r="C23" i="6"/>
  <c r="C21" i="6"/>
  <c r="C20" i="6"/>
  <c r="C19" i="6"/>
  <c r="C18" i="6"/>
  <c r="C17" i="6"/>
  <c r="C16" i="6"/>
  <c r="C15" i="6"/>
  <c r="C14" i="6"/>
  <c r="C13" i="6"/>
  <c r="C12" i="6"/>
  <c r="E11" i="6"/>
  <c r="E10" i="6" s="1"/>
  <c r="E9" i="6" s="1"/>
  <c r="D11" i="6"/>
  <c r="C35" i="5"/>
  <c r="C33" i="5" s="1"/>
  <c r="D25" i="5"/>
  <c r="C25" i="5"/>
  <c r="D15" i="5"/>
  <c r="C15" i="5"/>
  <c r="D10" i="5"/>
  <c r="C10" i="5"/>
  <c r="C26" i="4"/>
  <c r="C24" i="4" s="1"/>
  <c r="C18" i="4"/>
  <c r="C16" i="4" s="1"/>
  <c r="C10" i="4"/>
  <c r="C8" i="4" s="1"/>
  <c r="C33" i="3"/>
  <c r="C30" i="3"/>
  <c r="C18" i="3"/>
  <c r="C11" i="3"/>
  <c r="C8" i="3"/>
  <c r="O13" i="16" l="1"/>
  <c r="G13" i="16"/>
  <c r="H99" i="16"/>
  <c r="H13" i="16" s="1"/>
  <c r="P99" i="16"/>
  <c r="P13" i="16" s="1"/>
  <c r="P116" i="16"/>
  <c r="K14" i="16"/>
  <c r="K13" i="16" s="1"/>
  <c r="C66" i="16"/>
  <c r="D10" i="6"/>
  <c r="C11" i="6"/>
  <c r="E14" i="16"/>
  <c r="E13" i="16" s="1"/>
  <c r="F14" i="16"/>
  <c r="C18" i="16"/>
  <c r="N14" i="16"/>
  <c r="N13" i="16" s="1"/>
  <c r="I14" i="16"/>
  <c r="I13" i="16" s="1"/>
  <c r="C23" i="16"/>
  <c r="L42" i="16"/>
  <c r="L26" i="16" s="1"/>
  <c r="L13" i="16" s="1"/>
  <c r="C100" i="16"/>
  <c r="C116" i="16"/>
  <c r="M13" i="16"/>
  <c r="F13" i="16"/>
  <c r="J13" i="16"/>
  <c r="C113" i="16"/>
  <c r="C15" i="16"/>
  <c r="D14" i="16"/>
  <c r="E10" i="12"/>
  <c r="C29" i="6"/>
  <c r="C9" i="5"/>
  <c r="C8" i="5" s="1"/>
  <c r="D9" i="5"/>
  <c r="C17" i="3"/>
  <c r="C7" i="3"/>
  <c r="C29" i="3" s="1"/>
  <c r="C26" i="16"/>
  <c r="D99" i="16"/>
  <c r="C99" i="16" s="1"/>
  <c r="D10" i="12"/>
  <c r="D9" i="6"/>
  <c r="C9" i="6" s="1"/>
  <c r="C10" i="6"/>
  <c r="C42" i="16" l="1"/>
  <c r="C14" i="16"/>
  <c r="D8" i="5"/>
  <c r="D13" i="16"/>
  <c r="C13" i="16" s="1"/>
</calcChain>
</file>

<file path=xl/comments1.xml><?xml version="1.0" encoding="utf-8"?>
<comments xmlns="http://schemas.openxmlformats.org/spreadsheetml/2006/main">
  <authors>
    <author>Nguyen Tan Minh</author>
  </authors>
  <commentList>
    <comment ref="A2" authorId="0" shapeId="0">
      <text>
        <r>
          <rPr>
            <b/>
            <sz val="9"/>
            <color indexed="81"/>
            <rFont val="Tahoma"/>
            <family val="2"/>
          </rPr>
          <t>Nguyen Tan Minh:</t>
        </r>
        <r>
          <rPr>
            <sz val="9"/>
            <color indexed="81"/>
            <rFont val="Tahoma"/>
            <family val="2"/>
          </rPr>
          <t xml:space="preserve">
Căn cứ phụ lục số XI Nghị quyết
Biểu của a Huy về tỷ lệ % phân chia</t>
        </r>
      </text>
    </comment>
  </commentList>
</comments>
</file>

<file path=xl/comments2.xml><?xml version="1.0" encoding="utf-8"?>
<comments xmlns="http://schemas.openxmlformats.org/spreadsheetml/2006/main">
  <authors>
    <author>Nguyen Tan Minh</author>
  </authors>
  <commentList>
    <comment ref="A2" authorId="0" shapeId="0">
      <text>
        <r>
          <rPr>
            <b/>
            <sz val="9"/>
            <color indexed="81"/>
            <rFont val="Tahoma"/>
            <family val="2"/>
          </rPr>
          <t>Nguyen Tan Minh:</t>
        </r>
        <r>
          <rPr>
            <sz val="9"/>
            <color indexed="81"/>
            <rFont val="Tahoma"/>
            <family val="2"/>
          </rPr>
          <t xml:space="preserve">
Căn cứ Phụ lục XI Nghị quyết 40
Căn cứ biểu tổng hợp phân bổ dự toán cho huyện</t>
        </r>
      </text>
    </comment>
  </commentList>
</comments>
</file>

<file path=xl/comments3.xml><?xml version="1.0" encoding="utf-8"?>
<comments xmlns="http://schemas.openxmlformats.org/spreadsheetml/2006/main">
  <authors>
    <author>Nguyen Tan Minh</author>
  </authors>
  <commentList>
    <comment ref="A2" authorId="0" shapeId="0">
      <text>
        <r>
          <rPr>
            <b/>
            <sz val="9"/>
            <color indexed="81"/>
            <rFont val="Tahoma"/>
            <family val="2"/>
          </rPr>
          <t>Nguyen Tan Minh:</t>
        </r>
        <r>
          <rPr>
            <sz val="9"/>
            <color indexed="81"/>
            <rFont val="Tahoma"/>
            <family val="2"/>
          </rPr>
          <t xml:space="preserve">
Dự toán thu NSNN Căn cứ phụ lục số 1 
Dự toán thu NSĐP theo biểu a Huy nguồn phân chia trừ đi một số nguồn TW được hưởng</t>
        </r>
      </text>
    </comment>
    <comment ref="D31" authorId="0" shapeId="0">
      <text>
        <r>
          <rPr>
            <b/>
            <sz val="9"/>
            <color indexed="81"/>
            <rFont val="Tahoma"/>
            <family val="2"/>
          </rPr>
          <t>Nguyen Tan Minh:</t>
        </r>
        <r>
          <rPr>
            <sz val="9"/>
            <color indexed="81"/>
            <rFont val="Tahoma"/>
            <family val="2"/>
          </rPr>
          <t xml:space="preserve">
Trung ương hưởng 246.639 (Biểu tính nguồn phân chia lúc làm dự toán)</t>
        </r>
      </text>
    </comment>
    <comment ref="D33" authorId="0" shapeId="0">
      <text>
        <r>
          <rPr>
            <b/>
            <sz val="9"/>
            <color indexed="81"/>
            <rFont val="Tahoma"/>
            <family val="2"/>
          </rPr>
          <t>Nguyen Tan Minh:</t>
        </r>
        <r>
          <rPr>
            <sz val="9"/>
            <color indexed="81"/>
            <rFont val="Tahoma"/>
            <family val="2"/>
          </rPr>
          <t xml:space="preserve">
trừ nguôn tw hưởng 46.661</t>
        </r>
      </text>
    </comment>
    <comment ref="D44" authorId="0" shapeId="0">
      <text>
        <r>
          <rPr>
            <b/>
            <sz val="9"/>
            <color indexed="81"/>
            <rFont val="Tahoma"/>
            <family val="2"/>
          </rPr>
          <t>Nguyen Tan Minh:</t>
        </r>
        <r>
          <rPr>
            <sz val="9"/>
            <color indexed="81"/>
            <rFont val="Tahoma"/>
            <family val="2"/>
          </rPr>
          <t xml:space="preserve">
Trung uong huong 13.580</t>
        </r>
      </text>
    </comment>
    <comment ref="D45" authorId="0" shapeId="0">
      <text>
        <r>
          <rPr>
            <b/>
            <sz val="9"/>
            <color indexed="81"/>
            <rFont val="Tahoma"/>
            <family val="2"/>
          </rPr>
          <t>Nguyen Tan Minh:</t>
        </r>
        <r>
          <rPr>
            <sz val="9"/>
            <color indexed="81"/>
            <rFont val="Tahoma"/>
            <family val="2"/>
          </rPr>
          <t xml:space="preserve">
Trung ương hưởng tiền phạt ATGT 54 tỷ</t>
        </r>
      </text>
    </comment>
    <comment ref="D48" authorId="0" shapeId="0">
      <text>
        <r>
          <rPr>
            <b/>
            <sz val="9"/>
            <color indexed="81"/>
            <rFont val="Tahoma"/>
            <family val="2"/>
          </rPr>
          <t>Nguyen Tan Minh:</t>
        </r>
        <r>
          <rPr>
            <sz val="9"/>
            <color indexed="81"/>
            <rFont val="Tahoma"/>
            <family val="2"/>
          </rPr>
          <t xml:space="preserve">
Trung ương hưởng 100%</t>
        </r>
      </text>
    </comment>
  </commentList>
</comments>
</file>

<file path=xl/comments4.xml><?xml version="1.0" encoding="utf-8"?>
<comments xmlns="http://schemas.openxmlformats.org/spreadsheetml/2006/main">
  <authors>
    <author>Nguyen Tan Minh</author>
  </authors>
  <commentList>
    <comment ref="A2" authorId="0" shapeId="0">
      <text>
        <r>
          <rPr>
            <b/>
            <sz val="9"/>
            <color indexed="81"/>
            <rFont val="Tahoma"/>
            <family val="2"/>
          </rPr>
          <t>Nguyen Tan Minh:</t>
        </r>
        <r>
          <rPr>
            <sz val="9"/>
            <color indexed="81"/>
            <rFont val="Tahoma"/>
            <family val="2"/>
          </rPr>
          <t xml:space="preserve">
Căn cứ phụ lục số XI nghị quyết</t>
        </r>
      </text>
    </comment>
    <comment ref="C8" authorId="0" shapeId="0">
      <text>
        <r>
          <rPr>
            <b/>
            <sz val="9"/>
            <color indexed="81"/>
            <rFont val="Tahoma"/>
            <family val="2"/>
          </rPr>
          <t>Nguyen Tan Minh:</t>
        </r>
        <r>
          <rPr>
            <sz val="9"/>
            <color indexed="81"/>
            <rFont val="Tahoma"/>
            <family val="2"/>
          </rPr>
          <t xml:space="preserve">
Từ biểu 47</t>
        </r>
      </text>
    </comment>
    <comment ref="C42" authorId="0" shapeId="0">
      <text>
        <r>
          <rPr>
            <b/>
            <sz val="9"/>
            <color indexed="81"/>
            <rFont val="Tahoma"/>
            <family val="2"/>
          </rPr>
          <t>Nguyen Tan Minh:</t>
        </r>
        <r>
          <rPr>
            <sz val="9"/>
            <color indexed="81"/>
            <rFont val="Tahoma"/>
            <family val="2"/>
          </rPr>
          <t xml:space="preserve">
Nguồn thường xuyên</t>
        </r>
      </text>
    </comment>
  </commentList>
</comments>
</file>

<file path=xl/comments5.xml><?xml version="1.0" encoding="utf-8"?>
<comments xmlns="http://schemas.openxmlformats.org/spreadsheetml/2006/main">
  <authors>
    <author>Nguyen Tan Minh</author>
  </authors>
  <commentList>
    <comment ref="D6" authorId="0" shapeId="0">
      <text>
        <r>
          <rPr>
            <b/>
            <sz val="9"/>
            <color indexed="81"/>
            <rFont val="Tahoma"/>
            <family val="2"/>
          </rPr>
          <t>Nguyen Tan Minh:</t>
        </r>
        <r>
          <rPr>
            <sz val="9"/>
            <color indexed="81"/>
            <rFont val="Tahoma"/>
            <family val="2"/>
          </rPr>
          <t xml:space="preserve">
Phòng TCĐT nhập</t>
        </r>
      </text>
    </comment>
    <comment ref="E6" authorId="0" shapeId="0">
      <text>
        <r>
          <rPr>
            <b/>
            <sz val="9"/>
            <color indexed="81"/>
            <rFont val="Tahoma"/>
            <family val="2"/>
          </rPr>
          <t>Nguyen Tan Minh:</t>
        </r>
        <r>
          <rPr>
            <sz val="9"/>
            <color indexed="81"/>
            <rFont val="Tahoma"/>
            <family val="2"/>
          </rPr>
          <t xml:space="preserve">
Phòng QLNS nhập</t>
        </r>
      </text>
    </comment>
  </commentList>
</comments>
</file>

<file path=xl/sharedStrings.xml><?xml version="1.0" encoding="utf-8"?>
<sst xmlns="http://schemas.openxmlformats.org/spreadsheetml/2006/main" count="2017" uniqueCount="1124">
  <si>
    <t>Phụ lục IV</t>
  </si>
  <si>
    <t xml:space="preserve">DỰ TOÁN CHI THƯỜNG XUYÊN CỦA NGÂN SÁCH CẤP TỈNH </t>
  </si>
  <si>
    <t>CHO TỪNG CƠ QUAN, TỔ CHỨC THEO LĨNH VỰC NĂM 2023</t>
  </si>
  <si>
    <t>Đơn vị tính: Triệu đồng</t>
  </si>
  <si>
    <t>STT</t>
  </si>
  <si>
    <t>NỘI DUNG</t>
  </si>
  <si>
    <t>TỔNG</t>
  </si>
  <si>
    <t xml:space="preserve"> Chi 
giáo dục
 - đào tạo
 và dạy nghề</t>
  </si>
  <si>
    <t xml:space="preserve"> Chi 
khoa 
học
 và
 công 
nghệ</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</si>
  <si>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</si>
  <si>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</si>
  <si>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</si>
  <si>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</si>
  <si>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</si>
  <si>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</si>
  <si>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</si>
  <si>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</si>
  <si>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</si>
  <si>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</si>
  <si>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thường
 xuyên
 khác</t>
  </si>
  <si>
    <t>A</t>
  </si>
  <si>
    <t>B</t>
  </si>
  <si>
    <t>1</t>
  </si>
  <si>
    <t>2</t>
  </si>
  <si>
    <t>3</t>
  </si>
  <si>
    <t>4</t>
  </si>
  <si>
    <t>5</t>
  </si>
  <si>
    <t>6</t>
  </si>
  <si>
    <t>7</t>
  </si>
  <si>
    <t>8</t>
  </si>
  <si>
    <t>9</t>
  </si>
  <si>
    <t>10</t>
  </si>
  <si>
    <t>11</t>
  </si>
  <si>
    <t>12</t>
  </si>
  <si>
    <t>13</t>
  </si>
  <si>
    <t>14</t>
  </si>
  <si>
    <t>TỔNG SỐ</t>
  </si>
  <si>
    <t>I</t>
  </si>
  <si>
    <t>KHỐI AN NINH QUỐC PHÒNG</t>
  </si>
  <si>
    <t>Bộ Chỉ huy bộ đội biên phòng</t>
  </si>
  <si>
    <t>Chi quốc phòng</t>
  </si>
  <si>
    <t>Chi phục vụ công tác bảo vệ rừng</t>
  </si>
  <si>
    <t>Bộ Chỉ huy quân sự tỉnh</t>
  </si>
  <si>
    <t>Công an tỉnh</t>
  </si>
  <si>
    <t>Trung đoàn 584</t>
  </si>
  <si>
    <t>II</t>
  </si>
  <si>
    <t>KHỐI ĐẢNG</t>
  </si>
  <si>
    <t>Văn phòng Tỉnh ủy</t>
  </si>
  <si>
    <t>Ban Dân vận Tỉnh ủy (kinh phí phát động quần chúng)</t>
  </si>
  <si>
    <t>III</t>
  </si>
  <si>
    <t>KHỐI SỞ, BAN, NGÀNH</t>
  </si>
  <si>
    <t>Ban an toàn giao thông tỉnh</t>
  </si>
  <si>
    <t>Ban Dân tộc tỉnh</t>
  </si>
  <si>
    <t>Ban quản lý các Khu công nghiệp tỉnh</t>
  </si>
  <si>
    <t xml:space="preserve">Đài Phát thanh và Truyền hình </t>
  </si>
  <si>
    <t>Sở Công thương</t>
  </si>
  <si>
    <t xml:space="preserve">Sở Giáo dục và Đào tạo </t>
  </si>
  <si>
    <t>Sở Giao thông và vận tải</t>
  </si>
  <si>
    <t>Trong đó: Kinh phí quản lý bảo trì đường bộ</t>
  </si>
  <si>
    <t>Sở Kế hoạch và đầu tư</t>
  </si>
  <si>
    <t>Sở khoa học và công nghệ</t>
  </si>
  <si>
    <t xml:space="preserve">  Trong đó: Chi thực hiện chương trình cải cách hành chính</t>
  </si>
  <si>
    <t>Sở Lao Động - Thương binh và Xã hội</t>
  </si>
  <si>
    <t>Sở Ngoại vụ</t>
  </si>
  <si>
    <t xml:space="preserve">Sở Nội vụ </t>
  </si>
  <si>
    <t>Sở Nông nghiệp và phát triển nông thôn</t>
  </si>
  <si>
    <t>Kinh phí quản lý bảo vệ rừng</t>
  </si>
  <si>
    <t>Quản lý hành chính</t>
  </si>
  <si>
    <t>Sự nghiệp kinh tế</t>
  </si>
  <si>
    <t>Sở Tài chính</t>
  </si>
  <si>
    <t>Sở Tài nguyên và Môi trường</t>
  </si>
  <si>
    <t>Sở Thông tin và truyền thông</t>
  </si>
  <si>
    <t>Sở Tư pháp</t>
  </si>
  <si>
    <t>Sở Văn hóa, Thể thao và Du lịch</t>
  </si>
  <si>
    <t>Sở Xây dựng</t>
  </si>
  <si>
    <t xml:space="preserve">Sở Y tế </t>
  </si>
  <si>
    <t>Thanh tra tỉnh</t>
  </si>
  <si>
    <t>Tỉnh đoàn Thanh niên</t>
  </si>
  <si>
    <t>Trường cao đẳng Công nghệ Tây Nguyên</t>
  </si>
  <si>
    <t>Trường cao đẳng Kỹ thuật Đắk Lắk</t>
  </si>
  <si>
    <t>Trường cao đẳng Văn hoá Nghệ thuật</t>
  </si>
  <si>
    <t>Trường cao đẳng Y tế Đắk Lắk</t>
  </si>
  <si>
    <t>Trường Chính trị</t>
  </si>
  <si>
    <t>Ủy ban mặt trận tổ quốc Việt Nam</t>
  </si>
  <si>
    <t>Văn phòng Đoàn Đại biểu Quốc hội và Hội đồng nhân dân tỉnh</t>
  </si>
  <si>
    <t>Văn phòng Uỷ ban nhân dân tỉnh</t>
  </si>
  <si>
    <t>IV</t>
  </si>
  <si>
    <t>CHI CHO CÁC ĐOÀN, HỘI</t>
  </si>
  <si>
    <t>Đoàn luật sư</t>
  </si>
  <si>
    <t>Hiệp hội Cà phê Buôn Ma Thuột</t>
  </si>
  <si>
    <t>Hiệp hội Doanh nghiệp tỉnh</t>
  </si>
  <si>
    <t>Hội Bảo trợ người tàn tật và bảo vệ quyền trẻ em</t>
  </si>
  <si>
    <t>Hội bảo vệ quyền lợi người tiêu dùng</t>
  </si>
  <si>
    <t>Hội bảo vệ thiên nhiên môi trường</t>
  </si>
  <si>
    <t>Hội Chữ thập đỏ</t>
  </si>
  <si>
    <t>Hội Cựu chiến binh</t>
  </si>
  <si>
    <t>Hội Cựu giáo chức</t>
  </si>
  <si>
    <t>Hội cựu thanh niên xung phong</t>
  </si>
  <si>
    <t>Hội Đông y tỉnh</t>
  </si>
  <si>
    <t>Hội hữu nghị Việt Nam - Campuchia</t>
  </si>
  <si>
    <t>Hội hữu nghị Việt Nam - Lào</t>
  </si>
  <si>
    <t>Hội hữu nghị Việt Nam - Nhật bản</t>
  </si>
  <si>
    <t>Hội hữu nghị Việt Nam - Hàn Quốc</t>
  </si>
  <si>
    <t>Hội người mù tỉnh</t>
  </si>
  <si>
    <t>Hội Kế hoạch hóa và gia đình</t>
  </si>
  <si>
    <t>Hội Khuyến học</t>
  </si>
  <si>
    <t>Hội Liên hiệp Phụ nữ tỉnh</t>
  </si>
  <si>
    <t>Hội liên lạc người Việt Nam ở nước ngoài</t>
  </si>
  <si>
    <t>Hội Luật gia</t>
  </si>
  <si>
    <t>Hội nạn nhân chất độc da cam/Dioxin</t>
  </si>
  <si>
    <t>Hội người cao tuổi</t>
  </si>
  <si>
    <t xml:space="preserve">Hội người tù yêu nước </t>
  </si>
  <si>
    <t>Hội Nhà báo</t>
  </si>
  <si>
    <t>Hội Nông dân</t>
  </si>
  <si>
    <t xml:space="preserve">  Trong đó: Quỹ hỗ trợ nông dân</t>
  </si>
  <si>
    <t xml:space="preserve">Hội văn học nghệ thuật </t>
  </si>
  <si>
    <t>Liên hiệp các Hội Khoa học và Kỹ thuật</t>
  </si>
  <si>
    <t>Liên hiệp các Tổ chức Hữu nghị tỉnh</t>
  </si>
  <si>
    <t>Liên minh hợp tác xã tỉnh</t>
  </si>
  <si>
    <t>Ủy ban đoàn kết công giáo</t>
  </si>
  <si>
    <t>V</t>
  </si>
  <si>
    <t>CHI HỖ TRỢ CÁC CÔNG TY</t>
  </si>
  <si>
    <t>Công ty TNHH MTV lâm nghiệp Lắk</t>
  </si>
  <si>
    <t xml:space="preserve">Công ty TNHH MTV lâm nghiệp Krông Bông </t>
  </si>
  <si>
    <t>Công ty TNHH MTV lâm nghiệp M' Đrắk</t>
  </si>
  <si>
    <t>Công ty TNHH MTV lâm nghiệp Ea Kar</t>
  </si>
  <si>
    <t>Công ty TNHH MTV lâm nghiệp Ea Wy</t>
  </si>
  <si>
    <t>Công ty TNHH MTV lâm nghiệp Chư Phả</t>
  </si>
  <si>
    <t>Công ty TNHH MTV lâm nghiệp Ea H'leo</t>
  </si>
  <si>
    <t>Công ty TNHH MTV lâm nghiệp Thuần Mẫn</t>
  </si>
  <si>
    <t>Công ty TNHH MTV lâm nghiệp Buôn Wing</t>
  </si>
  <si>
    <t>Công ty TNHH MTV lâm nghiệp Buôn Za Wầm</t>
  </si>
  <si>
    <t>Công ty TNHH MTV cao su và lâm nghiệp Phước Hòa Đắk Lắk</t>
  </si>
  <si>
    <t>Công ty TNHH MTV chế biến thực phẩm và lâm nghiệp Đắk Lắk</t>
  </si>
  <si>
    <t>Công ty TNHH MTV quản lý công trình thuỷ lợi</t>
  </si>
  <si>
    <t>Kinh phí thực hiện đo đạc, cắm mốc chỉ giới bảo vệ để lập hồ sơ cấp giấy chứng nhận quyền sử dụng đất hợp pháp trong phạm vi bảo vệ công trình thủy lợi</t>
  </si>
  <si>
    <t>Duy tu, bảo dưỡng các công trình thủy lợi thuộc công ty quản lý từ nguồn sự nghiệp thủy lợi</t>
  </si>
  <si>
    <t>VI</t>
  </si>
  <si>
    <t>MỘT SỐ NHIỆM VỤ CHI KHÁC CỦA NGÂN SÁCH TỈNH</t>
  </si>
  <si>
    <t>Ban chỉ huy phòng chống thiên tai và tìm kiếm cứu nạn tỉnh</t>
  </si>
  <si>
    <t>Ban chỉ đạo 389 Đắk Lắk (Cục quản lý thị trường tỉnh Đắk Lắk)</t>
  </si>
  <si>
    <t>Hỗ trợ tiền Tết cho CBCC và đối tượng chính sách</t>
  </si>
  <si>
    <t>Chi khác ngân sách</t>
  </si>
  <si>
    <t>UBND TỈNH ĐẮK LẮK</t>
  </si>
  <si>
    <t>Biểu số 46/CK-NSNN</t>
  </si>
  <si>
    <t>CÂN ĐỐI NGÂN SÁCH ĐỊA PHƯƠNG NĂM 2023</t>
  </si>
  <si>
    <t>(Dự toán đã được Hội đồng nhân dân quyết định)</t>
  </si>
  <si>
    <t>Đơn vị: Triệu đồng</t>
  </si>
  <si>
    <t>DỰ TOÁN</t>
  </si>
  <si>
    <t>TỔNG NGUỒN THU NSĐP</t>
  </si>
  <si>
    <t>Thu NSĐP được hưởng theo phân cấp</t>
  </si>
  <si>
    <t>Thu NSĐP được hưởng 100%</t>
  </si>
  <si>
    <t xml:space="preserve">Thu NSĐP hưởng từ các khoản thu phân chia </t>
  </si>
  <si>
    <t>Thu bổ sung từ NSTW</t>
  </si>
  <si>
    <t>Thu bổ sung cân đối</t>
  </si>
  <si>
    <t>Thu bổ sung có mục tiêu</t>
  </si>
  <si>
    <t>Thu từ quỹ dự trữ tài chính</t>
  </si>
  <si>
    <t>Thu kết dư</t>
  </si>
  <si>
    <t>Thu chuyển nguồn từ năm trước chuyển sang</t>
  </si>
  <si>
    <t>TỔNG CHI NSĐP</t>
  </si>
  <si>
    <t> I</t>
  </si>
  <si>
    <t>Tổng chi cân đối NSĐP</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</si>
  <si>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</si>
  <si>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</si>
  <si>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</si>
  <si>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</si>
  <si>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</si>
  <si>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</si>
  <si>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</si>
  <si>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</si>
  <si>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</si>
  <si>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t>
  </si>
  <si>
    <t>BỘI CHI NSĐP/ BỘI THU NSĐP</t>
  </si>
  <si>
    <t>D</t>
  </si>
  <si>
    <t>CHI TRẢ NỢ GỐC CỦA NSĐP</t>
  </si>
  <si>
    <t xml:space="preserve">Từ nguồn vay để trả nợ gốc </t>
  </si>
  <si>
    <t>2 </t>
  </si>
  <si>
    <t>Từ nguồn bội thu, tăng thu, tiết kiệm chi, kết dư ngân sách cấp tỉnh</t>
  </si>
  <si>
    <t>Đ</t>
  </si>
  <si>
    <t>TỔNG MỨC VAY CỦA NSĐP</t>
  </si>
  <si>
    <t>Vay để bù đắp bội chi</t>
  </si>
  <si>
    <t>Vay để trả nợ gốc</t>
  </si>
  <si>
    <t>Biểu số 47/CK-NSNN</t>
  </si>
  <si>
    <t>CÂN ĐỐI NGUỒN THU, CHI DỰ TOÁN NGÂN SÁCH CẤP TỈNH VÀ NGÂN SÁCH HUYỆN NĂM 2023</t>
  </si>
  <si>
    <t xml:space="preserve">DỰ TOÁN </t>
  </si>
  <si>
    <t>NGÂN SÁCH CẤP TỈNH</t>
  </si>
  <si>
    <t>Nguồn thu ngân sách</t>
  </si>
  <si>
    <t>Thu ngân sách được hưởng theo phân cấp</t>
  </si>
  <si>
    <t>-</t>
  </si>
  <si>
    <t>Chi ngân sách</t>
  </si>
  <si>
    <t>Chi thuộc nhiệm vụ của ngân sách cấp tỉnh</t>
  </si>
  <si>
    <t>Chi bổ sung cho ngân sách huyện</t>
  </si>
  <si>
    <t> -</t>
  </si>
  <si>
    <t>Chi bổ sung cân đối</t>
  </si>
  <si>
    <t>Chi bổ sung có mục tiêu</t>
  </si>
  <si>
    <t>Chi chuyển nguồn sang năm sau</t>
  </si>
  <si>
    <t>Bội chi NSĐP/Bội thu NSĐP</t>
  </si>
  <si>
    <t>NGÂN SÁCH HUYỆN (BAO GỒM NGÂN SÁCH CẤP HUYỆN VÀ NGÂN SÁCH XÃ)</t>
  </si>
  <si>
    <t>Thu ngân sách huyện được hưởng theo phân cấp</t>
  </si>
  <si>
    <t>Thu bổ sung từ ngân sách cấp tỉnh</t>
  </si>
  <si>
    <t>- </t>
  </si>
  <si>
    <t>Chi thuộc nhiệm vụ của ngân sách cấp huyện</t>
  </si>
  <si>
    <t>Chi bổ sung cho ngân sách xã</t>
  </si>
  <si>
    <t>Biểu số 48/CK-NSNN</t>
  </si>
  <si>
    <t>DỰ TOÁN THU NGÂN SÁCH NHÀ NƯỚC NĂM 2023</t>
  </si>
  <si>
    <t>TỔNG THU NSNN</t>
  </si>
  <si>
    <t>THU NSĐP</t>
  </si>
  <si>
    <t>TỔNG THU NGÂN SÁCH NHÀ NƯỚC</t>
  </si>
  <si>
    <t>Thu nội địa</t>
  </si>
  <si>
    <t>Thu từ khu vực DNNN do Trung ương quản lý</t>
  </si>
  <si>
    <t xml:space="preserve"> Thuế GTGT</t>
  </si>
  <si>
    <t xml:space="preserve"> Thuế TNDN</t>
  </si>
  <si>
    <t xml:space="preserve"> Thuế Tài nguyên</t>
  </si>
  <si>
    <t xml:space="preserve"> Thu khác</t>
  </si>
  <si>
    <t xml:space="preserve">Thu từ khu vực DNNN do địa phương quản lý </t>
  </si>
  <si>
    <t xml:space="preserve"> Thu tiêu thụ đặc biệt</t>
  </si>
  <si>
    <t xml:space="preserve">Thu từ khu vực doanh nghiệp có vốn đầu tư nước ngoài </t>
  </si>
  <si>
    <t xml:space="preserve">Thu từ khu vực kinh tế ngoài quốc doanh </t>
  </si>
  <si>
    <t xml:space="preserve"> Thuế tiêu thụ đặc biệt</t>
  </si>
  <si>
    <t>Thuế thu nhập cá nhân</t>
  </si>
  <si>
    <t>Thuế bảo vệ môi trường</t>
  </si>
  <si>
    <t>Lệ phí trước bạ</t>
  </si>
  <si>
    <t>Thu phí, lệ phí</t>
  </si>
  <si>
    <t>8.1</t>
  </si>
  <si>
    <t>Lệ phí môn bài</t>
  </si>
  <si>
    <t>8.2</t>
  </si>
  <si>
    <t>Các loại phi, lệ phí khác</t>
  </si>
  <si>
    <t>- Trung ương</t>
  </si>
  <si>
    <t>- Địa phương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</si>
  <si>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</si>
  <si>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</si>
  <si>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</si>
  <si>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</si>
  <si>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</si>
  <si>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 xml:space="preserve">Thu từ hoạt động xổ số kiến thiết </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</si>
  <si>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</si>
  <si>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</si>
  <si>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</si>
  <si>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</si>
  <si>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 phạt do ngành thuế thực hiện</t>
  </si>
  <si>
    <t>Thu từ dầu thô</t>
  </si>
  <si>
    <t>Thu từ hoạt động xuất, nhập khẩu</t>
  </si>
  <si>
    <t>Thu viện trợ</t>
  </si>
  <si>
    <t>Biểu số 49/CK-NSNN</t>
  </si>
  <si>
    <t>DỰ TOÁN CHI NGÂN SÁCH ĐỊA PHƯƠNG, CHI NGÂN SÁCH CẤP TỈNH VÀ CHI NGÂN SÁCH HUYỆN THEO CƠ CẤU CHI NĂM 2023</t>
  </si>
  <si>
    <t>NSĐP</t>
  </si>
  <si>
    <t>CHIA RA</t>
  </si>
  <si>
    <t>TỔNG CHI NGÂN SÁCH ĐỊA PHƯƠNG</t>
  </si>
  <si>
    <t>CHI CÂN ĐỐI NGÂN SÁCH ĐỊA PHƯƠNG</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</si>
  <si>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</si>
  <si>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</si>
  <si>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</si>
  <si>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</si>
  <si>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</si>
  <si>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</si>
  <si>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từ nguồn thu xổ số kiến thiết</t>
  </si>
  <si>
    <t>Chi đầu tư và hỗ trợ vốn cho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</si>
  <si>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</si>
  <si>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</si>
  <si>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CÁC CHƯƠNG TRÌNH MỤC TIÊU</t>
  </si>
  <si>
    <t>CHI CHUYỂN NGUỒN SANG NĂM SAU</t>
  </si>
  <si>
    <t>Biểu số 50/CK-NSNN</t>
  </si>
  <si>
    <t>TỔNG CHI NS cấp tỉnh</t>
  </si>
  <si>
    <t xml:space="preserve">CHI BỔ SUNG CÂN ĐỐI CHO NGÂN SÁCH HUYỆN </t>
  </si>
  <si>
    <t>CHI NGÂN SÁCH CẤP TỈNH THEO LĨNH VỰC</t>
  </si>
  <si>
    <t>Chi y tế, dân số và gia đình</t>
  </si>
  <si>
    <t>Chi văn hóa thông tin</t>
  </si>
  <si>
    <t>Chi thể dục thể thao</t>
  </si>
  <si>
    <t>Chi bảo vệ môi trường</t>
  </si>
  <si>
    <t>Chi bảo đảm xã hội</t>
  </si>
  <si>
    <t xml:space="preserve">Dự phòng ngân sách </t>
  </si>
  <si>
    <t xml:space="preserve">Chi tạo nguồn, điều chỉnh tiền lương </t>
  </si>
  <si>
    <t>VII</t>
  </si>
  <si>
    <t>Chi bổ sung từ ngân sách cấp tỉnh để thực hiện một số mục tiêu, nhiệm vụ</t>
  </si>
  <si>
    <t>VIII</t>
  </si>
  <si>
    <t>Chi thực hiện một số mục tiêu nhiệm vụ từ nguồn TW BSMT</t>
  </si>
  <si>
    <t>Ghi chi tiền thuê đất, thuê mặt nước, tiền sử dụng đất để chi bồi thường GPMB</t>
  </si>
  <si>
    <t>Biểu số 51/CK-NSNN</t>
  </si>
  <si>
    <t>TÊN ĐƠN VỊ</t>
  </si>
  <si>
    <t xml:space="preserve">TỔNG SỐ </t>
  </si>
  <si>
    <t>CHI THƯỜNG XUYÊN (KHÔNG KỂ CHƯƠNG TRÌNH MỤC TIÊU QUỐC GIA)</t>
  </si>
  <si>
    <t>CHI TRẢ NỢ LÃI CÁC KHOẢN DO CHÍNH QUYỀN ĐỊA PHƯƠNG VAY</t>
  </si>
  <si>
    <t>CHI BỔ SUNG QUỸ DỰ TRỮ TÀI CHÍNH</t>
  </si>
  <si>
    <t>CHI DỰ PHÒNG NGÂN SÁCH</t>
  </si>
  <si>
    <t>CHI TẠO NGUỒN, ĐIỀU CHỈNH TIỀN LƯƠNG</t>
  </si>
  <si>
    <t>CHI CHƯƠNG TRÌNH MTQG</t>
  </si>
  <si>
    <t>CHI CHUYỂN NGUỒN SANG NGÂN SÁCH NĂM SAU</t>
  </si>
  <si>
    <t>CHI ĐẦU TƯ PHÁT TRIỂN</t>
  </si>
  <si>
    <t>CHI THƯỜNG XUYÊN</t>
  </si>
  <si>
    <t>CÁC CƠ QUAN, TỔ CHỨC</t>
  </si>
  <si>
    <t>Vốn ủy thác sang Ngân hàng Chính sách xã hội tỉnh Đắk Lắk 
để cho vay hộ nghèo và các đối tượng chính sách khác</t>
  </si>
  <si>
    <t xml:space="preserve">CHI BỔ SUNG CÓ MỤC TIÊU CHO NGÂN SÁCH HUYỆN </t>
  </si>
  <si>
    <t>Biểu số 52/CK-NSNN</t>
  </si>
  <si>
    <t>TRONG ĐÓ</t>
  </si>
  <si>
    <t>CHI GIÁO DỤC - ĐÀO TẠO VÀ DẠY NGHỀ</t>
  </si>
  <si>
    <t>CHI KHOA HỌC VÀ CÔNG NGHỆ</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</si>
  <si>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</si>
  <si>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</si>
  <si>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</si>
  <si>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</si>
  <si>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</si>
  <si>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</si>
  <si>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ĐỊA PHƯƠNG, ĐẢNG, ĐOÀN THỂ</t>
  </si>
  <si>
    <t>CHI BẢO ĐẢM XÃ HỘI</t>
  </si>
  <si>
    <t>CHI GIAO THÔNG</t>
  </si>
  <si>
    <t>CHI NÔNG NGHIỆP, LÂM NGHIỆP, THỦY LỢI, THỦY SẢN</t>
  </si>
  <si>
    <t>Tổ chức B</t>
  </si>
  <si>
    <t>Biểu số 54/CK-NSNN</t>
  </si>
  <si>
    <t>TỶ LỆ PHẦN TRĂM (%) CÁC KHOẢN THU PHÂN CHIA GIỮA NGÂN SÁCH CÁC CẤP CHÍNH QUYỀN ĐỊA PHƯƠNG NĂM 2023</t>
  </si>
  <si>
    <t>Đơn vị: %</t>
  </si>
  <si>
    <t>Stt</t>
  </si>
  <si>
    <t>Tên đơn vị</t>
  </si>
  <si>
    <t xml:space="preserve">Chia theo sắc thuế </t>
  </si>
  <si>
    <t>Thuế giá trị gia tăng</t>
  </si>
  <si>
    <t>Thuế thu nhập doanh nghiệp</t>
  </si>
  <si>
    <t>Thuế tiêu thụ đặc biệt</t>
  </si>
  <si>
    <t>Thuế BVMT</t>
  </si>
  <si>
    <t>Thuế tài nguyên</t>
  </si>
  <si>
    <t>Tiền sử dụng đất</t>
  </si>
  <si>
    <t>Tiền cho thuê mặt đất, mặt nước</t>
  </si>
  <si>
    <t>Nguồn cục thuế quản lý thu</t>
  </si>
  <si>
    <t>Nguồn Chi cục Thuế quản lý thu</t>
  </si>
  <si>
    <t>Dự án thuộc tỉnh</t>
  </si>
  <si>
    <t>Huyện, thị xã, thành phố</t>
  </si>
  <si>
    <t>NS tỉnh</t>
  </si>
  <si>
    <t>NSH</t>
  </si>
  <si>
    <t>TP. Buôn Ma Thuột</t>
  </si>
  <si>
    <t>Huyện Ea H'Leo</t>
  </si>
  <si>
    <t>Huyện Ea Súp</t>
  </si>
  <si>
    <t>Huyện Krông Năng</t>
  </si>
  <si>
    <t>Thị xã Buôn Hồ</t>
  </si>
  <si>
    <t>Huyện Buôn Đôn</t>
  </si>
  <si>
    <t>Huyện Cư M'gar</t>
  </si>
  <si>
    <t>Huyện Ea Kar</t>
  </si>
  <si>
    <t>Huyện M'Drắk</t>
  </si>
  <si>
    <t>Huyện Krông Pắc</t>
  </si>
  <si>
    <t>Huyện Krông Ana</t>
  </si>
  <si>
    <t>Huyện Krông Bông</t>
  </si>
  <si>
    <t>Huyện Lắk</t>
  </si>
  <si>
    <t>Huyện Cư Kuin</t>
  </si>
  <si>
    <t>Huyện Krông Búk</t>
  </si>
  <si>
    <t>DỰ TOÁN THU, SỐ BỔ SUNG VÀ DỰ TOÁN CHI CÂN ĐỐI NGÂN SÁCH TỪNG HUYỆN NĂM 2023</t>
  </si>
  <si>
    <t>Tổng thu NSNN trên địa bàn</t>
  </si>
  <si>
    <t>Số bổ sung cân đối từ ngân sách cấp tỉnh</t>
  </si>
  <si>
    <t>Nguồn ngân sách bổ sung có mục tiêu</t>
  </si>
  <si>
    <t>Tổng chi cân đối ngân sách huyện</t>
  </si>
  <si>
    <t>Tổng số</t>
  </si>
  <si>
    <t xml:space="preserve">Chia ra </t>
  </si>
  <si>
    <t>Thu ngân sách huyện hưởng 100%</t>
  </si>
  <si>
    <t>Thu ngân sách huyện hưởng từ các khoản thu phân chia (theo phân cấp HĐND cấp tỉnh)</t>
  </si>
  <si>
    <t>Huyện M'Đrắk</t>
  </si>
  <si>
    <t>Biểu số 56/CK-NSNN</t>
  </si>
  <si>
    <t>DỰ TOÁN CHI BỔ SUNG CÓ MỤC TIÊU TỪ NGÂN SÁCH CẤP TỈNH CHO NGÂN SÁCH TỪNG HUYỆN NĂM 2023</t>
  </si>
  <si>
    <t>Bổ sung vốn đầu tư để thực hiện các chương trình mục tiêu, nhiệm vụ</t>
  </si>
  <si>
    <t>Bổ sung vốn sự nghiệp để thực hiện các chế độ, chính sách, nhiệm vụ</t>
  </si>
  <si>
    <t>Bổ sung thực hiện các chương trình mục tiêu quốc gia</t>
  </si>
  <si>
    <t>1=2+3+4</t>
  </si>
  <si>
    <t>UBND TỈNH TỈNH ĐẮK LẮK</t>
  </si>
  <si>
    <t>Biểu số 57/CK-NSNN</t>
  </si>
  <si>
    <t>Trong đó</t>
  </si>
  <si>
    <t>Đầu tư phát triển</t>
  </si>
  <si>
    <t>Kinh phí sự nghiệp</t>
  </si>
  <si>
    <t>Vốn trong nước</t>
  </si>
  <si>
    <t>Vốn ngoài nước</t>
  </si>
  <si>
    <t>1=2+3</t>
  </si>
  <si>
    <t>3=8+15</t>
  </si>
  <si>
    <t>4=5+8</t>
  </si>
  <si>
    <t>5=6+7</t>
  </si>
  <si>
    <t>8=9+10</t>
  </si>
  <si>
    <t>11=12+15</t>
  </si>
  <si>
    <t>12=13+14</t>
  </si>
  <si>
    <t>15=16+17</t>
  </si>
  <si>
    <t>Ngân sách cấp tỉnh</t>
  </si>
  <si>
    <t>Ngân sách huyện</t>
  </si>
  <si>
    <t>Biểu số 58/CK-NSNN</t>
  </si>
  <si>
    <t>DANH MỤC CÁC CHƯƠNG TRÌNH, DỰ ÁN SỬ DỤNG VỐN NGÂN SÁCH NHÀ NƯỚC NĂM 2023</t>
  </si>
  <si>
    <t>Danh mục dự án</t>
  </si>
  <si>
    <t>Địa điểm xây dựng</t>
  </si>
  <si>
    <t>Năng lực thiết kế</t>
  </si>
  <si>
    <t>Thời gian khởi công - hoàn thành</t>
  </si>
  <si>
    <t>Quyết định đầu tư</t>
  </si>
  <si>
    <t>Giá trị khối lượng thực hiện từ khởi công đến 31/12/…</t>
  </si>
  <si>
    <t>Lũy kế vốn đã bố trí đến 31/12/…</t>
  </si>
  <si>
    <t>Kế hoạch vốn năm</t>
  </si>
  <si>
    <t>Số Quyết định, ngày, tháng, năm ban hành</t>
  </si>
  <si>
    <t>Tổng mức đầu tư được duyệt</t>
  </si>
  <si>
    <t>Tổng số (tất cả các nguồn vốn)</t>
  </si>
  <si>
    <t>Chia theo nguồn vốn</t>
  </si>
  <si>
    <t>Ngoài nước</t>
  </si>
  <si>
    <t>Ngân sách trung ương</t>
  </si>
  <si>
    <t>NGÀNH, LĨNH VỰC, CHƯƠNG TRÌNH…</t>
  </si>
  <si>
    <t>Chuẩn bị đầu tư</t>
  </si>
  <si>
    <t>Thực hiện dự án</t>
  </si>
  <si>
    <t>a</t>
  </si>
  <si>
    <t>Dự án chuyển tiếp từ giai đoạn 5 năm … sang giai đoạn 5 năm …</t>
  </si>
  <si>
    <t>b</t>
  </si>
  <si>
    <t>Dự án khởi công mới trong giai đoạn 5 năm…</t>
  </si>
  <si>
    <t>DỰ TOÁN CHI NGÂN SÁCH CẤP TỈNH THEO TỪNG LĨNH VỰC NĂM 2023</t>
  </si>
  <si>
    <t>DỰ TOÁN CHI NGÂN SÁCH CẤP TỈNH CHO TỪNG CƠ QUAN, TỔ CHỨC NĂM 2023</t>
  </si>
  <si>
    <t>DỰ TOÁN CHI ĐẦU TƯ PHÁT TRIỂN CỦA NGÂN SÁCH CẤP TỈNH CHO TỪNG CƠ QUAN, TỔ CHỨC THEO LĨNH VỰC NĂM 2023</t>
  </si>
  <si>
    <t>Chi thực hiện các chế độ, nhiệm vụ, chính sách</t>
  </si>
  <si>
    <t>Chi thực hiện 3 chương trình MTQG</t>
  </si>
  <si>
    <t>Nguồn thu Cục Thuế  quản lý thu NS huyện hưởng</t>
  </si>
  <si>
    <t>Ban QLDA ĐTXD CT DD&amp;CN tỉnh</t>
  </si>
  <si>
    <t>Ban QLDA ĐTXD H. Buôn Đôn</t>
  </si>
  <si>
    <t>Ban QLDA ĐTXD H. Cư Kuin</t>
  </si>
  <si>
    <t>Ban QLDA ĐTXD H. Ea Kar</t>
  </si>
  <si>
    <t>Ban QLDA ĐTXD H. Kr. Pắc</t>
  </si>
  <si>
    <t>Ban QLDA ĐTXD H. Lắk</t>
  </si>
  <si>
    <t>Ban QLDA ĐTXD huyện Cư M'gar</t>
  </si>
  <si>
    <t>Ban QLDA ĐTXD Huyện Krông Bông</t>
  </si>
  <si>
    <t>Ban QLDA ĐTXD Thị xã Buôn Hồ</t>
  </si>
  <si>
    <t>Ban QLDA ĐTXD Tp Buôn Ma Thuột</t>
  </si>
  <si>
    <t>Ban QLDA ĐTXDCT GT&amp;NNPTNT tỉnh</t>
  </si>
  <si>
    <t>Ban QLDA ĐTXD H. Ea Súp</t>
  </si>
  <si>
    <t>Sở KH&amp;ĐT</t>
  </si>
  <si>
    <t>Sở LĐTBXH</t>
  </si>
  <si>
    <t>Sở Nội vụ</t>
  </si>
  <si>
    <t>Sở VHTT&amp;DL</t>
  </si>
  <si>
    <t>UBND H. Ea Súp</t>
  </si>
  <si>
    <t>UBND TP. BMT</t>
  </si>
  <si>
    <t>VP Tỉnh ủy</t>
  </si>
  <si>
    <t>Ban QLDA ĐTXD H. Ea H'leo</t>
  </si>
  <si>
    <t>Ban QLDA ĐTXD H. Kr. Ana</t>
  </si>
  <si>
    <t>Ban QLDA ĐTXD H. Kr. Búk</t>
  </si>
  <si>
    <t>Ban QLDA ĐTXD H. Kr. Năng</t>
  </si>
  <si>
    <t>Ban QLDA ĐTXD H. M'Đrắk</t>
  </si>
  <si>
    <t>Sở NN&amp;PTNT</t>
  </si>
  <si>
    <t>UBND xã Ea Tih, huyện Ea Kar</t>
  </si>
  <si>
    <t>UBND xã Buôn Triết huyện Lắk</t>
  </si>
  <si>
    <t>UBND xã Buôn Tría huyện Lắk</t>
  </si>
  <si>
    <t>UBND Xã Quảng Điền, huyện Krông Ana</t>
  </si>
  <si>
    <t xml:space="preserve">UBND xã DurKmăl, huyện Krông Ana </t>
  </si>
  <si>
    <t>Thông báo sau</t>
  </si>
  <si>
    <t>Chưa giao chi tiết</t>
  </si>
  <si>
    <t>Sở TN&amp;MT</t>
  </si>
  <si>
    <t>Quỹ phát triển đất</t>
  </si>
  <si>
    <t xml:space="preserve">Thực hiện chính sách khuyến khích doanh nghiệp đầu tư vào nông nghiệp, nông thôn trên địa bàn tỉnh </t>
  </si>
  <si>
    <t>Bổ sung mục tiêu</t>
  </si>
  <si>
    <t xml:space="preserve">Ngân sách huyện, thị xã, thành phố (tiền đất) </t>
  </si>
  <si>
    <t>IX</t>
  </si>
  <si>
    <t>X</t>
  </si>
  <si>
    <t>XI</t>
  </si>
  <si>
    <t>XII</t>
  </si>
  <si>
    <t>Thông báo sau (vốn Chương trình mục tiêu quốc gia)</t>
  </si>
  <si>
    <t>XIII</t>
  </si>
  <si>
    <t>Quốc phòng</t>
  </si>
  <si>
    <t>Bộ Chỉ huy Bộ đội biên phòng tỉnh</t>
  </si>
  <si>
    <t>Bộ Chỉ huy Quân sự tỉnh</t>
  </si>
  <si>
    <t>Chương trình mục tiêu quốc gia Nông thôn mới</t>
  </si>
  <si>
    <t>Chương trình mục tiêu quốc gia PTKT-XH vùng đồng bào dân tộc thiểu số và vùng núi</t>
  </si>
  <si>
    <t>Chương trình mục tiêu quốc gia giảm nghèo bền vững</t>
  </si>
  <si>
    <t>2=5+12+18</t>
  </si>
  <si>
    <t>18=19+22</t>
  </si>
  <si>
    <t>19=20+21</t>
  </si>
  <si>
    <t>22=23+24</t>
  </si>
  <si>
    <t>Sở lao động Thương binh và Xã hội</t>
  </si>
  <si>
    <t>Ngân sách tỉnh</t>
  </si>
  <si>
    <t>CHƯƠNG TRÌNH MTQG NÔNG THÔN MỚI</t>
  </si>
  <si>
    <t>Nhà văn hoá xã Bình Hoà, huyện Krông Ana (NST hỗ trợ 70%)</t>
  </si>
  <si>
    <t>Xã Bình Hòa</t>
  </si>
  <si>
    <t>2016 - 2018</t>
  </si>
  <si>
    <t>4913/QĐ-UBND ngày 24/11/2015</t>
  </si>
  <si>
    <t>Nhà văn hóa xã Ea Na (hỗ trợ 50% dự toán mẫu)huyện Krông Ana</t>
  </si>
  <si>
    <t>Thôn Tân Tiến</t>
  </si>
  <si>
    <t>2022 - 2023</t>
  </si>
  <si>
    <t>236/QĐ-UBND của UBND xã ngày 26/6/2022</t>
  </si>
  <si>
    <t>Đường GT trục xã Ea Bông đi xã Băng Adrênh, huyện Krông Ana</t>
  </si>
  <si>
    <t>Xã Ea Bông</t>
  </si>
  <si>
    <t>2021-2023</t>
  </si>
  <si>
    <t>580/QĐ-UBND ngày 25/3/2021 của UBND huyện</t>
  </si>
  <si>
    <t>Nâng cấp mở rộng đường giao thông trục xã từ ngã ba Ea Tung, xã Ea Na (tại Km11 + 190 Tỉnh lộ 2) đi Thác Gia Long, xã Dray Sáp, huyện Krông Ana</t>
  </si>
  <si>
    <t>Xã Ea Na và Xã Dray Sáp</t>
  </si>
  <si>
    <t>578/QĐ-UBND ngày 25/3/2021 của UBND huyện</t>
  </si>
  <si>
    <t>Nâng cấp, mở rộng đường giao thông liên xã từ ngã ba cây Hương, xã Băng Adrênh đến xã Dur Kmăl, huyện Krông Ana</t>
  </si>
  <si>
    <t>Xã  Dur Kmăl</t>
  </si>
  <si>
    <t>579/QĐ-UBND ngày 25/3/2021 của UBND huyện</t>
  </si>
  <si>
    <t>Kiên cố hóa kênh chính trạm bơm Xóm Lúa, xã Bình Hoà, huyện Krông Ana</t>
  </si>
  <si>
    <t>Xã Bình Hoà</t>
  </si>
  <si>
    <t>581/QĐ-UBND ngày 25/3/2021 của UBND huyện</t>
  </si>
  <si>
    <t xml:space="preserve">Kiên cố hóa kênh chính trạm bơm T29, xã Bình Hoà, huyện Krông Ana </t>
  </si>
  <si>
    <t>582/QĐ-UBND ngày 25/3/2021 của UBND huyện</t>
  </si>
  <si>
    <t xml:space="preserve">Đường giao thông liên xã Ea Na đi Ea Bông (đoạn từ buôn Ea Na, xã Ea Na đi buôn Dhăm, xã Ea Bông), huyện Krông Ana </t>
  </si>
  <si>
    <t xml:space="preserve"> Xã Ea Na và Ea Bông </t>
  </si>
  <si>
    <t>2022 - 2024</t>
  </si>
  <si>
    <t xml:space="preserve">1332/QĐ-UBND ngày 16/5/2022 của UBND huyện </t>
  </si>
  <si>
    <t>Huyện Cư Mgar</t>
  </si>
  <si>
    <t>Nhà văn hóa xã Ea Kiết (NST 70%), huyện Cư Mgar</t>
  </si>
  <si>
    <t>Xã Ea Kiết</t>
  </si>
  <si>
    <t>2018 - 2019</t>
  </si>
  <si>
    <t>110/QĐ-UBND xã 02/8/2018</t>
  </si>
  <si>
    <t>Nhà văn hóa xã Ea M'Droh (hỗ trợ 50% dự toán mẫu), huyện Cư Mgar</t>
  </si>
  <si>
    <t>Xã Ea M'Droh</t>
  </si>
  <si>
    <t>57/QĐ-UBND của UBND xã ngày 19/5/2022</t>
  </si>
  <si>
    <t>Đường giao thông liên xã Cư M'gar đi thôn 6 xã Quảng Hiệp, huyện Cư M'gar</t>
  </si>
  <si>
    <t xml:space="preserve"> Xã Cư M'gar và Xã Quảng Hiệp</t>
  </si>
  <si>
    <t>236/QĐ-UBND ngày 30/3/2021 của UBND huyện</t>
  </si>
  <si>
    <t>Đường giao thông liên xã Ea M'nang, huyện Cư M'gar đi xã Cuôr Knia, huyện Buôn Đôn (Đoạn qua thôn 6 và thôn 8 xã Ea M'nang)</t>
  </si>
  <si>
    <t xml:space="preserve"> Xã Ea M'nang</t>
  </si>
  <si>
    <t>235/QĐ-UBND ngày 30/3/2021 của UBND huyện</t>
  </si>
  <si>
    <t>Cải tạo, nâng cấp đường giao thông liên xã Quảng Hiệp đi xã Ea H'đing, huyện Cư M'gar (giai đoạn 2)</t>
  </si>
  <si>
    <t xml:space="preserve"> Xã Quảng Hiệp</t>
  </si>
  <si>
    <t>202/QĐ-UBND ngày 25/3/2021 của UBND huyện</t>
  </si>
  <si>
    <t>Đường giao thông liên xã Ea M'droh - Ea H'đing (điểm đầu ngã 3 dốc đỏ, Ea M'droh- điểm cuối ngã 3 Thanh Hóa buôn Tar, Ea H'đing), huyện Cư M'gar</t>
  </si>
  <si>
    <t xml:space="preserve"> Xã Ea M'droh và Xã EaH'đing</t>
  </si>
  <si>
    <t>195/QĐ-UBND ngày 25/3/2021 của UBND huyện</t>
  </si>
  <si>
    <t>Nâng cấp, cải tạo đường giao thông liên xã Cư M'gar đi xã Ea Kpam, huyện Cư M'gar</t>
  </si>
  <si>
    <t>Xã Cư M'gar</t>
  </si>
  <si>
    <t>234/QĐ-UBND ngày 30/3/2021 của UBND huyện</t>
  </si>
  <si>
    <t>Đường giao thông liên xã Ea Kuêh, huyện Cư Mgar đi xã Cư Pơng, huyện Krông Búk (đoạn đi qua buôn A Yun và thôn Đoàn Kết, xã Ea Kuêh)</t>
  </si>
  <si>
    <t xml:space="preserve"> Xã Ea Kuêh </t>
  </si>
  <si>
    <t>1640/QĐ-UBND ngày 19/5/2022</t>
  </si>
  <si>
    <t>Đường giao thông liên xã Ea Kuêh - Ea Tar (đoạn từ thôn 15, xã Ea Kuêh đi Quốc lộ 29)</t>
  </si>
  <si>
    <t xml:space="preserve"> Xã Ea Kuêh - Ea Tar </t>
  </si>
  <si>
    <t>1739/QĐ-UBND ngày 25/5/2022</t>
  </si>
  <si>
    <t>Đường giao thông liên xã Ea Kiết - Ea Kuêh (thôn 8 xã Ea Kiết đi Quốc lộ 29)</t>
  </si>
  <si>
    <t xml:space="preserve"> Xã Ea Kiết </t>
  </si>
  <si>
    <t>1639/QĐ-UBND ngày 19/5/2022</t>
  </si>
  <si>
    <t>Đường giao thông liên xã Ea Mdroh - Quảng Hiệp - Ea Kiết (đoạn đi qua thôn Thạch Sơn và thôn Hợp Hòa, xã Ea Mdroh)</t>
  </si>
  <si>
    <t xml:space="preserve"> Xã Ea Mdroh - xã Quảng Hiệp </t>
  </si>
  <si>
    <t>1641/QĐ-UBND ngày 19/5/2022</t>
  </si>
  <si>
    <t>Huyện Ea Hleo</t>
  </si>
  <si>
    <t>Nhà văn hóa xã Ea Sol (hỗ trợ 50% dự toán mẫu), Ea Hleo</t>
  </si>
  <si>
    <t>Xã Ea Sol</t>
  </si>
  <si>
    <t>284/QĐ-UBND của UBND xã ngày 09/9/2022</t>
  </si>
  <si>
    <t>Nhà văn hóa xã Ea H'Leo (hỗ trợ 50% dự toán mẫu), Ea Hleo</t>
  </si>
  <si>
    <t>Xã Ea H'leo</t>
  </si>
  <si>
    <t>226/QĐ-UBND của UBND xã ngày 13/9/2022</t>
  </si>
  <si>
    <t>Đường giao thông trục xã Ea Wy, huyện Ea H'leo (đoạn đi qua thôn 1A, thôn 2A)</t>
  </si>
  <si>
    <t>Xã Ea Wy</t>
  </si>
  <si>
    <t>2178a/QĐ-UBND ngày 29/4/2022</t>
  </si>
  <si>
    <t>Đường giao thông trục xã từ buôn Dang đi trung tâm xã Ea H'Leo</t>
  </si>
  <si>
    <t>Xã Ea H'Leo</t>
  </si>
  <si>
    <t>819/QĐ-UBND ngày 30/3/2021 của UBND huyện</t>
  </si>
  <si>
    <t>Cấp nước tập trung xã Ea Sol, huyện Ea H'leo</t>
  </si>
  <si>
    <t>820/QĐ-UBND ngày 30/3/2021 của UBND huyện</t>
  </si>
  <si>
    <t>Đường giao thông trục xã từ thôn 5 đi trung tâm xã Ea Khal</t>
  </si>
  <si>
    <t>Xã Ea Khal</t>
  </si>
  <si>
    <t>823/QĐ-UBND ngày 30/3/2021 của UBND huyện</t>
  </si>
  <si>
    <t>Cải tạo, nâng cấp đường giao thông từ tỉnh lộ 15 xã Đliê Yang đi xã Ea Hiao, huyện Ea H'leo</t>
  </si>
  <si>
    <t>Xã Đliê Yang và xã Ea Hiao</t>
  </si>
  <si>
    <t>825/QĐ-UBND ngày 30/3/2021 của UBND huyện</t>
  </si>
  <si>
    <t>Đường giao thông liên xã Ea Sol đi xã Ea Hiao (đoạn đi qua Buôn Mnút và Thôn 6, Thôn 7, xã Ea Sol)</t>
  </si>
  <si>
    <t xml:space="preserve"> Xã Ea Sol </t>
  </si>
  <si>
    <t>2812/QĐ-UBND ngày 20/6/2022</t>
  </si>
  <si>
    <t>Đường giao thông liên xã Ea H'leo đi xã Ea Sol</t>
  </si>
  <si>
    <t xml:space="preserve"> Xã Ea H'leo </t>
  </si>
  <si>
    <t>1477/QĐ-UBND ngày 04/7/2022</t>
  </si>
  <si>
    <t>Huyện Krông Buk</t>
  </si>
  <si>
    <t>Xã Cư Pơng</t>
  </si>
  <si>
    <t>263a/QĐ-UBND của UBND xã ngày 01/11/2022</t>
  </si>
  <si>
    <t>Cải tạo, nâng cấp Hồ chứa nước Ea Puốc, xã Tân Lập, huyện Krông Búk</t>
  </si>
  <si>
    <t>Xã Tân Lập</t>
  </si>
  <si>
    <t>598/QĐ-UBND ngày 24/3/2021 của UBND huyện</t>
  </si>
  <si>
    <t xml:space="preserve">Cải tạo, nâng cấp đường giao thông liên xã từ thôn 6 xã Cư Né đến trung tâm xã Cư Pơng </t>
  </si>
  <si>
    <t>Xã Cư Né và xã Cư Pơng</t>
  </si>
  <si>
    <t>918/QĐ-UBND ngày 20/4/2021 của UBND tỉnh</t>
  </si>
  <si>
    <t>Đường giao thông liên xã từ buôn Cư Yuốt, xã Cư Pơng, huyện Krông Búk đi buôn Wing, xã Ea Kuếh, huyện Cư M’gar (đoạn từ km2+854,4-km6+072,44)</t>
  </si>
  <si>
    <t>2023 - 2025</t>
  </si>
  <si>
    <t>4233/QĐ-UBND ngày 07/12/2022</t>
  </si>
  <si>
    <t>Dự án: Đường giao thông liên xã từ ngã 3 buôn Ea Túk, xã Cư Pơng đi thôn 1, xã Ea Ngai, huyện Krông Búk</t>
  </si>
  <si>
    <t>3967/QĐ-UBND ngày 09/11/2022</t>
  </si>
  <si>
    <t>Tuyến đường từ nhà Y Du Niê, buôn Khal đến nhà Ma Nhó, buôn Kđoh</t>
  </si>
  <si>
    <t>Buôn
Khal,
Buôn Kđoh</t>
  </si>
  <si>
    <t>4473/QĐ-UBND ngày 23/12/2022</t>
  </si>
  <si>
    <t>Tuyến đường từ nhà Y Joan đến nhà ông Cao Văn Vấn, buôn Kđoh</t>
  </si>
  <si>
    <t>Buôn Kđoh</t>
  </si>
  <si>
    <t>4481/QĐ-UBND ngày 23/12/2022</t>
  </si>
  <si>
    <t>Tuyến đường từ ngã ba (thửa đất 55; tờ bản đồ 35) buôn Ea Tuk đi buôn Kđoh, xã Cư Pơng</t>
  </si>
  <si>
    <t>Buôn Ea Tuk</t>
  </si>
  <si>
    <t>4474/QĐ-UBND ngày 23/12/2022</t>
  </si>
  <si>
    <t>Tuyến đường từ ngã 3 nhà ông Y Sel (thửa đất 39; tờ bản đồ 24) buôn Ea Brơ đến ngã 3 giáp đường vào xã Ea Sin</t>
  </si>
  <si>
    <t>Buôn Ea Brơ</t>
  </si>
  <si>
    <t>4480/QĐ-UBND ngày 23/12/2022</t>
  </si>
  <si>
    <t>Tuyến đường từ ngã 3 nhà ông Hương (thửa đất 14; tờ bản đồ 92) thôn Cư Bang đi vào buôn Kbuôr</t>
  </si>
  <si>
    <t xml:space="preserve"> Thôn Cư Bang</t>
  </si>
  <si>
    <t>4475/QĐ-UBND ngày 23/12/2022</t>
  </si>
  <si>
    <t>Tuyến đường từ ngã 3 nhà ông Thủy (thửa đất số 49; tờ bản đồ 19) buôn Ea Dho đi vào buôn Ea Sin, xã Ea Sin</t>
  </si>
  <si>
    <t>Buôn Ea Dho</t>
  </si>
  <si>
    <t>4479/QĐ-UBND ngày 23/12/2022</t>
  </si>
  <si>
    <t>Tuyến đường từ ngã 3 giáp nhà máy cao su Phương Triều Đại buôn Cư Yuốt đi vào buôn Adrơng Điết</t>
  </si>
  <si>
    <t xml:space="preserve">Buôn Cư Yuốt </t>
  </si>
  <si>
    <t>4477/QĐ-UBND ngày 23/12/2022</t>
  </si>
  <si>
    <t>Đường Adrơng Điết - buôn Ea Liăng</t>
  </si>
  <si>
    <t>Buôn
Adrơng Điết</t>
  </si>
  <si>
    <t>4478/QĐ-UBND ngày 23/12/2022</t>
  </si>
  <si>
    <t>Đường buôn Cư Yuốt - buôn Ea Klok</t>
  </si>
  <si>
    <t>Buôn Cư Yuốt, Buôn Ea Klok</t>
  </si>
  <si>
    <t>4476/QĐ-UBND ngày 23/12/2022</t>
  </si>
  <si>
    <t>Nhà văn hóa xã Ea Tiêu (hỗ trợ 50% dự toán mẫu), Huyện Cư Kuin.</t>
  </si>
  <si>
    <t>Xã Ea Tiêu</t>
  </si>
  <si>
    <t>180/QĐ-UBND của UBND xã ngày 30/8/2022</t>
  </si>
  <si>
    <t>Cải tạo, nâng cấp đường giao thông liên xã từ xã Ea Bhốk đi xã Ea Hu, huyện Cư Kuin</t>
  </si>
  <si>
    <t>Xã Ea Bhốk</t>
  </si>
  <si>
    <t>795/QĐ-UBND ngày 09/4/2021 của UBND tỉnh</t>
  </si>
  <si>
    <t>Đường giao thông liên xã Dray Bhăng - Ea Tiêu (Thôn lô 13 xã Dray Bhăng đến thôn 11 xã Ea Tiêu)</t>
  </si>
  <si>
    <t xml:space="preserve"> Xã Dray Bhăng, xã Ea Tiêu</t>
  </si>
  <si>
    <t>735/QĐ-UBND ngày 13/5/2022 của UBND huyện</t>
  </si>
  <si>
    <t>Đường giao thông liên xã Hòa Hiệp - Dray Bhăng (Từ buôn Hra Ea Ning đi hồ Ea Bông)</t>
  </si>
  <si>
    <t xml:space="preserve"> Xã Dray Bhăng và xã Hòa Hiệp</t>
  </si>
  <si>
    <t xml:space="preserve">736/QĐ-UBND ngày 13/5/2022 của UBND huyện </t>
  </si>
  <si>
    <t>Đường giao thông trục xã Dray Bhăng (đoạn từ thôn Kim Châu đến thôn Nam Hòa)</t>
  </si>
  <si>
    <t xml:space="preserve"> Xã Dray Bhăng </t>
  </si>
  <si>
    <t xml:space="preserve">734/QĐ-UBND ngày 13/5/2022 của UBND huyện </t>
  </si>
  <si>
    <t>Huyện Ea Sup</t>
  </si>
  <si>
    <t>Đường giao thông liên xã Ya Tờ Mốt-Ia Rvê, huyện Ea Súp</t>
  </si>
  <si>
    <t>Xã Ya Tờ Mốt và 
Xã Ia R'vê</t>
  </si>
  <si>
    <t>873/QĐ-UBND ngày 15/4/2021 của UBND tỉnh</t>
  </si>
  <si>
    <t>Đường GT từ trung tâm xã Cư K'bang đi khu sản xuất đấu nối vào đường liên huyện Ea Súp - Ea H'Leo</t>
  </si>
  <si>
    <t>Xã Cư Kbang</t>
  </si>
  <si>
    <t>55/QĐ-UBND ngày 19/3/2021 của UBND huyện</t>
  </si>
  <si>
    <t>Nâng cấp tuyến đường trên kênh N8 thuộc hệ thống kênh chính tây, công trình thủy lợi Ea Súp thượng đoạn từ xã Ea Bung đến xã Ya Tờ Mốt</t>
  </si>
  <si>
    <t>Xã Ea Bung và 
xã Ya Tờ Mốt</t>
  </si>
  <si>
    <t>56/QĐ-UBND ngày 19/3/2021 của UBND huyện</t>
  </si>
  <si>
    <t>Đường giao thông từ ngã tư xã Cư M'Lan đi khu sản xuất của đồng bào dân tộc xã Cư M'Lan, huyện Ea Súp đấu nối vào đường liên huyện Ea Súp - Cư M'gar</t>
  </si>
  <si>
    <t>Xã Cư M'Lan</t>
  </si>
  <si>
    <t>57/QĐ-UBND ngày 19/3/2021 của UBND huyện</t>
  </si>
  <si>
    <t>Đường giao thông liên xã Cư M'Lan đi xã Ia Rvê, huyện Ea Súp (GĐ 2)</t>
  </si>
  <si>
    <t>59/QĐ-UBND ngày 23/3/2021 của UBND huyện</t>
  </si>
  <si>
    <t>Đường giao thông từ xã Ia Jlơi đi xã Ia Lốp (Đoạn ngã ba Công ty Lâm nghiệp Ya Lốp đi xã Ia Lốp), huyện Ea Súp</t>
  </si>
  <si>
    <t>Xã Ia Jlơi</t>
  </si>
  <si>
    <t>58/QĐ-UBND ngày 23/3/2021 của UBND huyện</t>
  </si>
  <si>
    <t>Huyện Krông Pắk</t>
  </si>
  <si>
    <t>Đường GT từ xã Vụ Bổn, huyện Krông Pắc đi xã Ea Ô, huyện Ea Kar</t>
  </si>
  <si>
    <t>Xã Vụ Bổn</t>
  </si>
  <si>
    <t>1558/QĐ-UBND ngày 25/3/2021 của UBND huyện</t>
  </si>
  <si>
    <t>Đường giao thông liên xã Tân Tiến - Ea Uy - Ea Yiêng, huyện Krông Pắc</t>
  </si>
  <si>
    <t xml:space="preserve">Xã Tân Tiến - Ea Uy- Ea Yiêng </t>
  </si>
  <si>
    <t>1554/QĐ-UBND ngày 24/3/2021 của UBND huyện</t>
  </si>
  <si>
    <t xml:space="preserve">Đường GT liên xã Ea Uy đi xã Vụ Bổn, huyện Krông Pắc </t>
  </si>
  <si>
    <t>Xã Ea Uy -Vụ Bổn</t>
  </si>
  <si>
    <t>1559/QĐ-UBND ngày 25/3/2021 của UBND huyện</t>
  </si>
  <si>
    <t>Đường giao thông liên xã Ea Hiu - Ea Uy</t>
  </si>
  <si>
    <t>Xã Ea Hiu và xã Ea Uy</t>
  </si>
  <si>
    <t>1561/QĐ-UBND ngày 25/3/2021 của UBND huyện</t>
  </si>
  <si>
    <t>Đường giao thông từ trung tâm xã Ea Phê, huyện Krông Pắc đi xã Bình Thuận, thị xã Buôn Hồ</t>
  </si>
  <si>
    <t>Xã Ea Phê</t>
  </si>
  <si>
    <t>1560/QĐ-UBND ngày 25/3/2021 của UBND huyện</t>
  </si>
  <si>
    <t>Cải tạo, nâng cấp đường giao thông liên xã từ xã Ea Bar huyện Buôn Đôn đi xã Ea M'Nang huyện Cư M'gar</t>
  </si>
  <si>
    <t>Xã Ea Bar</t>
  </si>
  <si>
    <t>1140/QĐ-UBND ngày 24/3/2021 của UBND huyện</t>
  </si>
  <si>
    <t xml:space="preserve">Bê tông hóa đường GT liên xã phục vụ sản xuất xã Ea Bar đi xã Ea Nuôl, huyện Buôn Đôn </t>
  </si>
  <si>
    <t>Xã Ea Bar 
và xã Ea Nuôl</t>
  </si>
  <si>
    <t>1141/QĐ-UBND ngày 24/3/2021 của UBND huyện</t>
  </si>
  <si>
    <t>Đường giao thông liên xã Ea Nuôl - Cuôr Knia, huyện Buôn Đôn (Km0 - Km 3+900)</t>
  </si>
  <si>
    <t>Xã Ea Nuôl và 
xã Cuôr Knia</t>
  </si>
  <si>
    <t>1142/QĐ-UBND ngày 24/3/2021 của UBND huyện</t>
  </si>
  <si>
    <t>Đường GT liên xã từ xã Ea Nuôl, huyện Buôn Đôn đi phường Thành Nhất, thành phố Buôn Ma Thuột</t>
  </si>
  <si>
    <t>Xã Ea Nuôl</t>
  </si>
  <si>
    <t>1143/QĐ-UBND ngày 24/3/2021 của UBND huyện</t>
  </si>
  <si>
    <t>Kiên cố hóa kênh chính đập dâng Yang Lah - GĐ 2, xã Đắk Liêng, huyện Lắk</t>
  </si>
  <si>
    <t xml:space="preserve">Xã Đắk Liêng </t>
  </si>
  <si>
    <t>655/QĐ-UBND ngày 25/3/2021 của UBND huyện</t>
  </si>
  <si>
    <t>Nâng cấp, cải tạo hệ thống công trình thủy lợi đập dâng Buôn Dren B, xã Đắk Liêng</t>
  </si>
  <si>
    <t>649/QĐ-UBND ngày 24/3/2021 của UBND huyện</t>
  </si>
  <si>
    <t>Cải tạo, nâng cấp đường giao thông liên xã Đắk Liêng- Đắk Phơi, huyện Lắk</t>
  </si>
  <si>
    <t>Xã Đắk Liêng - Đắk Phơi</t>
  </si>
  <si>
    <t>644/QĐ-UBND ngày 22/3/2021 của UBND huyện</t>
  </si>
  <si>
    <t>Nâng cấp, kiên cố hóa kênh cánh đồng Bông Krang, xã Bông Krang</t>
  </si>
  <si>
    <t>Xã Bông Krang</t>
  </si>
  <si>
    <t>654/QĐ-UBND ngày 25/3/2021 của UBND huyện</t>
  </si>
  <si>
    <t>Đường giao thông liên xã Hòa Sơn đi xã Ea Trul, huyện Krông Bông</t>
  </si>
  <si>
    <t>Xã Hòa Sơn và Xã Ea Trul</t>
  </si>
  <si>
    <t>761/QĐ-UBND ngày 25/3/2021 của UBND huyện</t>
  </si>
  <si>
    <t>Cải tạo, nâng cấp đường giao thông từ xã Hòa Thành, huyện Krông Bông đi xã Ea Hu, huyện Cư Kuin</t>
  </si>
  <si>
    <t>Xã Hòa Thành</t>
  </si>
  <si>
    <t>760/QĐ-UBND ngày 25/3/2021 của UBND huyện</t>
  </si>
  <si>
    <t>Cấp nước sinh hoạt xã Ea Trul, huyện Krông Bông</t>
  </si>
  <si>
    <t>Xã Ea Trul</t>
  </si>
  <si>
    <t>764/QĐ-UBND ngày 25/3/2021 của UBND huyện</t>
  </si>
  <si>
    <t>Cấp nước sinh hoạt tập trung tại 4 thôn Ea Uôl, Ea Lang, Cư Rang và Cư Tê, xã Cư Pui, huyện Krông Bông</t>
  </si>
  <si>
    <t>Xã Cư Pui</t>
  </si>
  <si>
    <t>763/QĐ-UBND ngày 25/3/2021 của UBND huyện</t>
  </si>
  <si>
    <t>Đường trung tâm liên xã từ trung tâm xã Ea Pal đi xã Cư Prông, huyện Ea Kar</t>
  </si>
  <si>
    <t>Xã  Ea Pal và Xã Cư Prông</t>
  </si>
  <si>
    <t>194/QĐ-UBND ngày 24/03/2021 của UBND huyện</t>
  </si>
  <si>
    <t>Đường giao thông liên xã Xuân Phú đi xã Ea Sar, huyện Ea Kar</t>
  </si>
  <si>
    <t>Xã Xuân Phú</t>
  </si>
  <si>
    <t>191/QĐ-UBND ngày 24/03/2021 của UBND huyện</t>
  </si>
  <si>
    <t>Đường giao thông liên xã Cư Yang đi xã Cư Prông, huyện Ea Kar (đoạn qua thôn 8 xã Cư Yang)</t>
  </si>
  <si>
    <t>Xã Cư Yang</t>
  </si>
  <si>
    <t>195/QĐ-UBND ngày 24/03/2021 của UBND huyện</t>
  </si>
  <si>
    <t>Đường giao thông trục xã từ trung tâm xã đi thôn 6, thôn 7 xã Xuân Phú, huyện Ea Kar</t>
  </si>
  <si>
    <t>196/QĐ-UBND ngày 24/03/2021 của UBND huyện</t>
  </si>
  <si>
    <t xml:space="preserve">Đường GT trạm y tế nối đường liên xã, qua buôn Sưk xã Ea Đar đi thôn 7 xã Cư Ni  huyện Ea Kar </t>
  </si>
  <si>
    <t>Xã Ea Đar</t>
  </si>
  <si>
    <t>192/QĐ-UBND ngày 24/03/2021 của UBND huyện</t>
  </si>
  <si>
    <t>Đường giao thông liên xã Xuân Phú-Ea Sar (đoạn từ thôn Hạ Điền, xã Xuân Phú đi thôn Thanh Bình, xã Ea Sar)</t>
  </si>
  <si>
    <t>238/QĐ-UBND ngày 11/5/2022</t>
  </si>
  <si>
    <t>Đường giao thông liên xã Xuân Phú-Ea Sar (đoạn từ thôn Trung Hòa, xã Xuân Phú đi thôn 6, xã Ea Sar)</t>
  </si>
  <si>
    <t>243/QĐ-UBND ngày 12/5/2022</t>
  </si>
  <si>
    <t>Đường giao thông liên xã Xuân Phú - Ea Sar (từ ngã ba nhà bà Vui, Thôn Trung Hòa, xã Xuân Phú đi cầu mới qua xã Ea Sar)</t>
  </si>
  <si>
    <t>241/QĐ-UBND ngày 12/5/2022</t>
  </si>
  <si>
    <t>Đường giao thông liên xã từ xã Xuân Phú, huyện Ea Kar đi xã Ea Đăh, huyện Krông Năng (đoạn từ thôn 3, xã Xuân Phú đến thôn Xuân Thái 5, xã Ea Đăh)</t>
  </si>
  <si>
    <t>242/QĐ-UBND ngày 12/5/2022</t>
  </si>
  <si>
    <t>Công trình cấp nước sinh hoạt tập trung xã Xuân Phú, huyện Ea Kar</t>
  </si>
  <si>
    <t>248/QĐ-UBND ngày 19/5/2022</t>
  </si>
  <si>
    <t>Huyện Ma  Drắk</t>
  </si>
  <si>
    <t>Đường giao thông liên xã từ nhà Ông Thắng thôn 1 xã Ea Lai đi xã Ea Riêng</t>
  </si>
  <si>
    <t>Xã Ea Lai và xã Ea Riêng</t>
  </si>
  <si>
    <t>512/QĐ-UBND ngày 23/3/2021 của UBND huyện</t>
  </si>
  <si>
    <t>Cải tạo, nâng cấp đường giao thông liên xã Ea Pil đi xã Cư Prao (D22), huyện M'Drắk</t>
  </si>
  <si>
    <t>Xã Cư Prao</t>
  </si>
  <si>
    <t>514/QĐ-UBND ngày 23/3/2021 của UBND huyện</t>
  </si>
  <si>
    <t>Đường giao thông liên xã từ QL 19 C (Thôn 8) xã Ea Riêng đi thôn 1 xã Ea HM'Lây</t>
  </si>
  <si>
    <t>Xã Ea Riêng</t>
  </si>
  <si>
    <t>511/QĐ-UBND ngày 23/3/2021 của UBND huyện</t>
  </si>
  <si>
    <t>Đường giao thông trục xã Cư Prao (đoạn nối dài qua thôn 7, thôn 8, thôn 9, xã Cư Prao)</t>
  </si>
  <si>
    <t>513/QĐ-UBND ngày 23/3/2021 của UBND huyện</t>
  </si>
  <si>
    <t>Nâng cấp đường giao thông liên xã từ QL 26 xã Cư M'ta (đoạn nối tiếp), đi thôn 1 xã Cư Kroá, huyện M'Drắk (đường 21 Bis)</t>
  </si>
  <si>
    <t>Xã Cư Kroá</t>
  </si>
  <si>
    <t>510/QĐ-UBND ngày 23/3/2021 của UBND huyện</t>
  </si>
  <si>
    <t>Cải tạo, nâng cấp đường giao thông liên xã từ Quốc lộ 26 xã Cư M’ta đến Quốc lộ 19C xã Ea Riêng, huyện M’Drắk</t>
  </si>
  <si>
    <t>Xã Cư M'Ta, xã Cư Króa và xã Ea Riêng</t>
  </si>
  <si>
    <t>811/QĐ-UBND ngày 09/4/2021 của UBND tỉnh</t>
  </si>
  <si>
    <t>Cải tạo, nâng cấp đường giao thông liên xã từ xã Tam Giang đi xã Ea Púk, xã Ea Tam, xã Cư Klông huyện Krông Năng</t>
  </si>
  <si>
    <t>929/QĐ-UBND ngày 20/4/2021 của UBND tỉnh</t>
  </si>
  <si>
    <t>Đường giao thông trục xã từ trung tâm xã Phú Lộc đến thôn Lộc Tài, thôn Lộc Thạnh xã Phú Lộc nối với TDP1 thị trấn Krông Năng, huyện Krông Năng</t>
  </si>
  <si>
    <t xml:space="preserve">Xã Phú Lộc </t>
  </si>
  <si>
    <t>733/QĐ-UBND ngày 07/4/2021 của UBND tỉnh</t>
  </si>
  <si>
    <t>Đường GT trục xã từ trung tâm xã Ea Tam đến thôn Tam Phương - Tam Thuỷ - Tam Đồng xã Ea Tam, huyện Krông Năng</t>
  </si>
  <si>
    <t>Xã Ea Tam</t>
  </si>
  <si>
    <t>1402/QĐ-UBND ngày 30/3/2021 của UBND huyện</t>
  </si>
  <si>
    <t>Đường giao thông trục xã từ trung tâm xã Phú Xuân đến thôn Xuân Ninh, thôn Xuân Vĩnh, xã Phú Xuân nối với TDP3 thị trấn Krông Năng, huyện Krông Năng</t>
  </si>
  <si>
    <t>Xã Phú Xuân</t>
  </si>
  <si>
    <t>1398/QĐ-UBND ngày 30/3/2021 của UBND huyện</t>
  </si>
  <si>
    <t>XIV</t>
  </si>
  <si>
    <t>Thị Xã Buôn Hồ</t>
  </si>
  <si>
    <t>Đường giao thông liên xã từ QL 14 xã Cư Bao, thị xã Buôn Hồ đi QL 26 xã Ea Kênh, huyện Krông Pắc</t>
  </si>
  <si>
    <t>Xã Cư Bao</t>
  </si>
  <si>
    <t>1168/QĐ-UBND ngày 24/3/2021 của UBND Thị xã</t>
  </si>
  <si>
    <t>XV</t>
  </si>
  <si>
    <t>Thành phố Buôn Ma Thuột</t>
  </si>
  <si>
    <t>Đường giao thông trục xã từ QL14 vào thôn 2 và thôn 7, xã Hoà Thuận (Trục số 5A và 17A)</t>
  </si>
  <si>
    <t>Xã Hoà Thuận</t>
  </si>
  <si>
    <t>2789/QĐ-UBND ngày 14/4/2021 của UBND TP BMT</t>
  </si>
  <si>
    <t>Nâng cấp đập kết hợp đường giao thông trên đập hồ ông Thao, xã Ea Tu</t>
  </si>
  <si>
    <t>Xã Ea Tu</t>
  </si>
  <si>
    <t>2927/QĐ-UBND ngày 20/4/2021 của UBND TP BMT</t>
  </si>
  <si>
    <t>Cải tạo, nâng cấp đường giao thông từ trung tâm xã đi thôn 5, xã Hoà Khánh, thành phố Buôn Ma Thuột</t>
  </si>
  <si>
    <t>Xã Hoà Khánh</t>
  </si>
  <si>
    <t>2790/QĐ-UBND ngày 14/4/2021 của UBND TP BMT</t>
  </si>
  <si>
    <t>XVI</t>
  </si>
  <si>
    <t>KINH PHÍ PHÂN BỔ SAU</t>
  </si>
  <si>
    <t>CHƯƠNG TRÌNH MTQG GIẢM NGHÈO BỀN VỮNG</t>
  </si>
  <si>
    <t>Dự án 1: Hỗ trợ đầu tư phát triển hạ tầng kinh tế - xã hội các huyện nghèo, các xã đặc biệt khó khăn vùng bãi ngang, ven biển và hải đảo</t>
  </si>
  <si>
    <t>1.1</t>
  </si>
  <si>
    <t>Tiểu dự án 1: Hỗ trợ đầu tư phát triển hạ tầng kinh tế - xã hội các huyện nghèo, các xã đặc biệt khó khăn vùng bãi ngang, ven biển và hải đảo</t>
  </si>
  <si>
    <t>Trường THPT Ea Rốk, huyện Ea Súp; Hạng mục: xây dựng mới 10 phòng học và nhà hiệu bộ</t>
  </si>
  <si>
    <t>Xã Ea Rốk</t>
  </si>
  <si>
    <t>2022-2024</t>
  </si>
  <si>
    <t>5258/QĐ-UBND ngày 11/11/2022 của UBND huyện</t>
  </si>
  <si>
    <t>Đường giao thông liên xã Ea Rốk đi xã Cư Kbang kết nối vào đường liên huyện Ea H'leo - Ea Súp</t>
  </si>
  <si>
    <t>Xã Ea Rốk, Cư Kbang</t>
  </si>
  <si>
    <t>5262/QĐ-UBND ngày 11/11/2022 của UBND huyện</t>
  </si>
  <si>
    <t>Đường giao thông liên xã Ya Tờ Mốt đi xã Ia Rvê, huyện Ea Súp (Giai đoạn 2)</t>
  </si>
  <si>
    <t>Xã Ya Tờ Mốt</t>
  </si>
  <si>
    <t>5260/QĐ-UBND ngày 11/11/2022 của UBND huyện</t>
  </si>
  <si>
    <t>Đường giao thông liên xã Cư Kbang đi trung tâm cụm xã Ea Rốk, huyện Ea Súp</t>
  </si>
  <si>
    <t>Xã Cư Kbang - Ea Rốk</t>
  </si>
  <si>
    <t>5261/QĐ-UBND ngày 11/11/2022 của UBND huyện</t>
  </si>
  <si>
    <t>Đường giao thông từ trung tâm thị trấn Ea Súp đi tiểu khu 249, 265, 271 xã Ea Lê và xã Cư Mlan thuộc Công ty Lâm nghiệp Chư Ma Lanh, huyện Ea Súp</t>
  </si>
  <si>
    <t>Xã Ea Lê, Cư M'lan</t>
  </si>
  <si>
    <t>5259/QĐ-UBND ngày 11/11/2022 của UBND huyện</t>
  </si>
  <si>
    <t>Mở rộng, nâng cấp đường liên xã từ trung tâm thị trấn Ea Súp đi xã Ea Bung, huyện Ea Súp</t>
  </si>
  <si>
    <t>Thị trấn Ea Súp, xã Ea Bung</t>
  </si>
  <si>
    <t>2023-2025</t>
  </si>
  <si>
    <t>5639/QĐ-UBND ngày 23/12/2022  của UBND huyện</t>
  </si>
  <si>
    <t>Đường giao thông liên xã từ xã Ia Jlơi đi xã Ia Lốp, huyện Ea Súp (Phân bổ sau)</t>
  </si>
  <si>
    <t>Xã Ia Jlơi - Ia Lốp</t>
  </si>
  <si>
    <t>Huyện Ma Drắk</t>
  </si>
  <si>
    <t>Trường THPT Nguyễn Tất Thành, huyện M’Drắk; Hạng mục: Nhà đa chức năng, khu giáo dục thể chất và hạ tầng kỹ thuật</t>
  </si>
  <si>
    <t>Thị trấn M'Đrắk</t>
  </si>
  <si>
    <t>5546/QĐ-UBND ngày 15/11/2022 của UBND huyện</t>
  </si>
  <si>
    <t>Đường giao thông liên xã Ea Riêng đi xã Ea Lai (từ Trung tâm xã Ea Riêng đến thôn 6 xã Ea Lai), huyện M’Drắk</t>
  </si>
  <si>
    <t>Ea Riêng - Ea Lai</t>
  </si>
  <si>
    <t>5303/QĐ-UBND ngày 31/10/2022 của UBND huyện</t>
  </si>
  <si>
    <t>Đường giao thông liên xã Ea Lai đi xã Ea Riêng (Từ trung tâm xã Ea Lai đi thôn 3 xã Ea Riêng), huyện M’Drắk</t>
  </si>
  <si>
    <t>Xã Ea Lai - Ea Riêng</t>
  </si>
  <si>
    <t>5307/QĐ-UBND ngày 31/10/2022 của UBND huyện</t>
  </si>
  <si>
    <t>Cầu và đường dẫn hai đầu cầu thuộc tuyến đường liên xã Cư K'róa đi xã Ea Riêng (Lý trình tại Km5+965,18)</t>
  </si>
  <si>
    <t>Xã Cư K'róa</t>
  </si>
  <si>
    <t>5455/QĐ-UBND ngày 04/11/2022 của UBND huyện</t>
  </si>
  <si>
    <t>Đường vành đai từ xã Cư M'ta đi xã Krông Jing huyện MĐrắk</t>
  </si>
  <si>
    <t xml:space="preserve">Xã Krông Jing - Thị trấn - Cư M'ta </t>
  </si>
  <si>
    <t>5302/QĐ-UBND ngày 31/10/2022 của UBND huyện</t>
  </si>
  <si>
    <t>Cải tạo, nâng cấp đường giao thông từ buôn M'Găm xã Krông Jing đi Tổ dân phố 2 thị trấn M'Đrắk.</t>
  </si>
  <si>
    <t>Xã Krông Jing và thị trấn M'Đrắk</t>
  </si>
  <si>
    <t>5454/QĐ-UBND ngày 04/11/2022 của UBND huyện</t>
  </si>
  <si>
    <t>Cầu và đường hai đầu cầu thuộc tuyến đường liên xã Ea Pil đi xã Cư Prao (Tại thôn 3 xã Ea Pil), huyện M'Drắk</t>
  </si>
  <si>
    <t>Xã Ea Pil - xã Cư Prao</t>
  </si>
  <si>
    <t>5829/QĐ-UBND ngày 26/12/2022 của UBND huyện</t>
  </si>
  <si>
    <t>Đường giao thông liên xã Ea Lai đi xã Krông Jing (Từ thôn 8 xã Ea Lai đi Buôn Hoang xã Krông Jing), huyện MĐrắk</t>
  </si>
  <si>
    <t>Xã Ea Lai xã Krông Jing</t>
  </si>
  <si>
    <t>5830/QĐ-UBND ngày 26/12/2022 của UBND huyện</t>
  </si>
  <si>
    <t>Sở Lao động TBXH</t>
  </si>
  <si>
    <t>Dự án 4: Phát triển giáo dục nghề nghiệp, việc làm bền vững</t>
  </si>
  <si>
    <t>Tiểu dự án 1: Phát triển giáo dục nghề nghiệp vùng nghèo, vùng khó khăn</t>
  </si>
  <si>
    <t>Cải tạo, nâng cấp, xây dựng mới cơ sở vật chất và mua sắm trang thiết bị dạy nghề Trường Trung cấp Đắk Lắk</t>
  </si>
  <si>
    <t>2891/QĐ-UBND ngày 23/12/2022 của UBND tỉnh</t>
  </si>
  <si>
    <t>Cải tạo, nâng cấp và xây dựng mới cơ sở vật chất Trường Cao đẳng công nghệ Tây Nguyên (Trường Cao đẳng Đắk Lắk)</t>
  </si>
  <si>
    <t>2915/QĐ-UBND ngày 27/12/2022 của UBND tỉnh</t>
  </si>
  <si>
    <t>CHƯƠNG TRÌNH MTQG PTKT- XH VÙNG ĐỒNG BÀO  DÂN TỘC THIỂU SỐ VÀ MIỀN NÚI</t>
  </si>
  <si>
    <t>I.1</t>
  </si>
  <si>
    <t>Dự án 4: Đầu tư cơ sở hạ tầng thiết yếu, phục vụ sản xuất, đời sống trong vùng đồng bào DTTS&amp;MN và các đơn vị sự nghiệp công của lĩnh vực dân tộc</t>
  </si>
  <si>
    <t>Các trục đường giao thông thôn 7C, xã Ea Hiao</t>
  </si>
  <si>
    <t>Thôn 7C, xã Ea Hiao</t>
  </si>
  <si>
    <t>3779/QĐ-UBND ngày 23/12/2022</t>
  </si>
  <si>
    <t>Các trục đường buôn Tùng Tah, xã Ea Ral</t>
  </si>
  <si>
    <t>Buôn Tùng Tah, xã Ea Ral</t>
  </si>
  <si>
    <t>II.1</t>
  </si>
  <si>
    <t>Dự án 2: Quy hoạch, sắp xếp, bố trí, ổn định dân cư ở những nơi cần thiết</t>
  </si>
  <si>
    <t>Dự án Ổn định dân cư tại thôn 4A, xã Cư Kbang, huyện Ea Súp</t>
  </si>
  <si>
    <t>Xã Cư Kbang, huyện Ea Súp</t>
  </si>
  <si>
    <t>5579/QĐ-UBND ngày 20/12/2022</t>
  </si>
  <si>
    <t>II.2</t>
  </si>
  <si>
    <t>Đường liên xã Cư M'lan - Ia Rvê dọc kênh chính Tây</t>
  </si>
  <si>
    <t>Xã Cư M'lan, 
Ia Rvê</t>
  </si>
  <si>
    <t>5642/QĐ-UBND ngày 23/12/2022</t>
  </si>
  <si>
    <t>Đường giao thông liên xã Ea Lê đi Cư M'lan (Từ xã Ea Lê đi Hồ Ea Súp Thượng xã Cư M'lan đấu nối vào đường liên huyện Cư M’gar - Ea Súp)</t>
  </si>
  <si>
    <t>Xã Ea Lê, Cư Mlan</t>
  </si>
  <si>
    <t>5644/QĐ-UBND ngày 23/12/2022</t>
  </si>
  <si>
    <t>Đường giao thông liên xã Ia Rvê đi xã Ea Rốk (đoạn từ thôn 11 xã Ia Rvê đi trung tâm xã Ea Rốk)</t>
  </si>
  <si>
    <t>xã Ia Rvê</t>
  </si>
  <si>
    <t>5638/QĐ-UBND ngày 23/12/2022</t>
  </si>
  <si>
    <t xml:space="preserve">Đường giao thông thôn 5 đi khu sản xuất C, xã Ia Rvê, huyện Ea Súp </t>
  </si>
  <si>
    <t>5643/QĐ-UBND 23/12/2022</t>
  </si>
  <si>
    <t xml:space="preserve">Đường giao thông đến khu sản xuất của đồng bào Buôn Ba Na, xã Ia Jlơi, huyện Ea Súp </t>
  </si>
  <si>
    <t>xã Ia JLơi</t>
  </si>
  <si>
    <t>5641/QĐ-UBND ngày 23/12/2022</t>
  </si>
  <si>
    <t>Đường giao thông liên xã  từ xã Ia Jlơi đi xã Ia Lốp</t>
  </si>
  <si>
    <t xml:space="preserve">xã Ia Lốp </t>
  </si>
  <si>
    <t>5640/QĐ-UBND ngày 23/12/2022</t>
  </si>
  <si>
    <t xml:space="preserve">Đường giao thông đường trục chính thôn Bình Lợi xã Cư Mlan, huyện Ea Súp </t>
  </si>
  <si>
    <t>xã Cư Mlan</t>
  </si>
  <si>
    <t>5646/QĐ-UBND ngày 23/12/2022</t>
  </si>
  <si>
    <t xml:space="preserve">Đường giao thông liên thôn 12 đi thôn 15 xã Ea Lê, huyện Ea Súp </t>
  </si>
  <si>
    <t>xã Ea Lê</t>
  </si>
  <si>
    <t>5645/QĐ-UBND ngày 23/12/2022</t>
  </si>
  <si>
    <t>Đường GTNT (đoạn từ nhà ông Ngô Duy Trung đến rẫy bà Nguyễn Thị Thắm), Buôn Jang Lành, xã Krông Na</t>
  </si>
  <si>
    <t>Buôn Jang Lành, xã Krông Na</t>
  </si>
  <si>
    <t>5730/QĐ-UBND ngày 23/12/2022</t>
  </si>
  <si>
    <t>Kênh nội đồng buôn Ea Mar, xã Krông Na (đoạn từ ruộng bà H Mái đến ruộng ông Y Tha Rchăm; đoạn từ ruộng Mẹ Xi La đến bờ suối nhánh trái Ea Mar và đoạn từ ruộng Mẹ Xi La đến ruộng Ma Brôn)</t>
  </si>
  <si>
    <t>Buôn Ea Mar, xã Krông Na</t>
  </si>
  <si>
    <t>5731/QĐ-UBND ngày 23/12/2022</t>
  </si>
  <si>
    <t>Kiên cố hóa đập dâng Nà Xược</t>
  </si>
  <si>
    <t>Xã Ea Huar</t>
  </si>
  <si>
    <t>5732/QĐ-UBND ngày 23/12/2022</t>
  </si>
  <si>
    <t>Đường giao thông nội buôn Jang Pông, xã Ea Huar</t>
  </si>
  <si>
    <t>5733/QĐ-UBND ngày 23/12/2022</t>
  </si>
  <si>
    <t xml:space="preserve">Làm sân bê tông và nâng cấp phòng học tại Trường Trần Quốc Toản, Buôn Niêng 2 và trường Trần Hưng Đạo, buôn Niêng 3, xã Ea Nuôl </t>
  </si>
  <si>
    <t>Buôn Niêng 2 và Buôn Niêng 3, xã Ea Nuôl</t>
  </si>
  <si>
    <t>5734/QĐ-UBND ngày 23/12/2022</t>
  </si>
  <si>
    <t>Đường giao thông buôn Ko Đung A đi buôn Niêng 3, xã Ea Nuôl</t>
  </si>
  <si>
    <t>Buôn Ko Đung A, buôn Niêng 3, xã Ea Nuôl</t>
  </si>
  <si>
    <t>5735/QĐ-UBND ngày 23/12/2022</t>
  </si>
  <si>
    <t>Nâng cấp, sửa chữa đường giao thông liên xã Cuôr Knia, huyện Buôn Đôn đi xã Ea Mnang, huyện Cư M'gar (đoạn từ cầu Cây Sung đến ngã ba giao nhau với đường Ea M'nang đi Quảng Hiệp, huyện Cư M'gar)</t>
  </si>
  <si>
    <t xml:space="preserve">Xã Cuôr Knia, huyện Buôn Đôn </t>
  </si>
  <si>
    <t>5736/QĐ-UBND ngày 23/12/2022</t>
  </si>
  <si>
    <t>Đường giao thông nội đồng (thôn 1 ra cánh đồng Chu Lai), xã Tân Hoà</t>
  </si>
  <si>
    <t>Thôn 1, Xã Tân Hòa</t>
  </si>
  <si>
    <t>5737/QĐ-UBND ngày 23/12/2022</t>
  </si>
  <si>
    <t>Đường giao thông nội đồng (từ sình 1 đi sình chiêu), xã Tân Hoà</t>
  </si>
  <si>
    <t>Xã Tân Hòa</t>
  </si>
  <si>
    <t>5738/QĐ-UBND ngày 23/12/2022</t>
  </si>
  <si>
    <t>Đường giao thông nội thôn Đồng Giao đến trung tâm xã Ea M'Đroh (4 tuyến)</t>
  </si>
  <si>
    <t>thôn Đồng Giao, xã Ea M'Đroh</t>
  </si>
  <si>
    <t>4347/QĐ-UBND ngày 23/12/2022</t>
  </si>
  <si>
    <t>Đường giao thông từ buôn Xê Đăng đến trung tâm xã Ea Kuêh (4 tuyến)</t>
  </si>
  <si>
    <t>buôn Xê Đăng, xã Ea Kuêh</t>
  </si>
  <si>
    <t>4346/QĐ-UBND ngày 23/12/2022</t>
  </si>
  <si>
    <t>Đường giao thông buôn Kđrô 2, xã Cư Né (03 tuyến)</t>
  </si>
  <si>
    <t>Xã Cư Né</t>
  </si>
  <si>
    <t>4487/QĐ-UBND ngày 23/12/2022</t>
  </si>
  <si>
    <t>Đường giao thôn 16, thôn 18, thôn 20, thôn 21 đi trung tâm xã Cư Bông</t>
  </si>
  <si>
    <t>Xã Cư Bông</t>
  </si>
  <si>
    <t>137/QĐ-UBND xã ngày 22/12/2022</t>
  </si>
  <si>
    <t>Đường giao thông trung tâm xã Cư Yang đến giáp xã Ea Ô</t>
  </si>
  <si>
    <t>Xã 
Cư Yang</t>
  </si>
  <si>
    <t>Số 829/QĐ-UBND ngày 23/12/2022</t>
  </si>
  <si>
    <t>Đường giao thông thôn 23 đi trung tâm xã Cư Bông</t>
  </si>
  <si>
    <t>Xã 
Cư Bông</t>
  </si>
  <si>
    <t>Số 827/QĐ-UBND ngày 23/12/2022</t>
  </si>
  <si>
    <t>Đường giao thông thôn Hạ Long đi trung tâm xã Cư Prông</t>
  </si>
  <si>
    <t>Xã 
Cư Prông</t>
  </si>
  <si>
    <t>Số 825/QĐ-UBND ngày 23/12/2022</t>
  </si>
  <si>
    <t>Đường giao thông liên xã từ xã Cư Elang đi xã Ea Ô</t>
  </si>
  <si>
    <t>Xã 
Cư Elang</t>
  </si>
  <si>
    <t>Số 824/QĐ-UBND ngày 23/12/2022</t>
  </si>
  <si>
    <t>Đường giao thông buôn Xê Đăng đi trung tâm xã Ea Sar</t>
  </si>
  <si>
    <t>Xã 
Ea Sar</t>
  </si>
  <si>
    <t>Số 828/QĐ-UBND ngày 23/12/2022</t>
  </si>
  <si>
    <t>Nâng cấp sửa chữa Hồ chứa nước thôn 11, xã Cư Prông</t>
  </si>
  <si>
    <t>Số 826/QĐ-UBND ngày 23/12/2022</t>
  </si>
  <si>
    <t>Đường giao thông trục chính trung tâm xã Cư Prông đi buôn M'um</t>
  </si>
  <si>
    <t>Xã
 Cư Prông</t>
  </si>
  <si>
    <t>Số 823/QĐ-UBND ngày 23/12/2022</t>
  </si>
  <si>
    <t>VII.1</t>
  </si>
  <si>
    <t>Kênh mương Ea sáp, xã Cư M'ta</t>
  </si>
  <si>
    <t>Buôn Đăk</t>
  </si>
  <si>
    <t>5813/QĐ-UBND ngày 23/12/2022</t>
  </si>
  <si>
    <t>Đường nội vùng buôn Hoang và buôn Pa, xã Cư Prao</t>
  </si>
  <si>
    <t>Buôn Hoang và Buôn Pa</t>
  </si>
  <si>
    <t>5812/QĐ-UBND ngày 23/12/2022</t>
  </si>
  <si>
    <t>Đường giao thông buôn Glăn, xã Krông Jing</t>
  </si>
  <si>
    <t>Buôn Glăn</t>
  </si>
  <si>
    <t>5808/QĐ-UBND ngày 23/12/2022</t>
  </si>
  <si>
    <t>VIII.1</t>
  </si>
  <si>
    <t xml:space="preserve">Dự án Ổn định, sắp xếp dân cư tại chỗ cho đồng bào dân tộc thiểu số buôn Tliêr, xã Hòa Phong, huyện Krông Bông </t>
  </si>
  <si>
    <t>Xã Hòa Phong, huyện Krông Bông</t>
  </si>
  <si>
    <t>6983/QĐ-UBND ngày 24/12/2022</t>
  </si>
  <si>
    <t>VIII.2</t>
  </si>
  <si>
    <t>Đường giao thông nội vùng thôn Noh Prông, xã Hòa Phong</t>
  </si>
  <si>
    <t>Thôn Noh Prông, xã Hòa Phong</t>
  </si>
  <si>
    <t>137/QĐ-UBND xã ngày 23/12/2022</t>
  </si>
  <si>
    <t>Trường mẫu giáo Hòa Phong; Hạng mục: Nhà lớp học 06 phòng, nhà hiệu bộ, khu bếp ăn, cổng tường rào, sân bê tông</t>
  </si>
  <si>
    <t>Xã Hòa Phong</t>
  </si>
  <si>
    <t>6984/QĐ-UBND ngày 24/12/2022</t>
  </si>
  <si>
    <t>Đường giao thông liên buôn (Buôn Blăk đi buôn Đắk Tuôr, thôn Dhung Knung đi buôn Bhung, buôn Khanh đi buôn Khóa), xã Cư Pui</t>
  </si>
  <si>
    <t>Buôn Blắk, buôn Đắk Tuôr, Buôn Khanh, buôn Khóa</t>
  </si>
  <si>
    <t>169/QĐ-UBND xã ngày 23/12/2022</t>
  </si>
  <si>
    <t>Đường giao thông liên xã từ thôn Ea Bar, xã Cư Pui đi buôn Tơng Rang B, xã Cư Drăm (Từ nhà ông Lý Triệu Long đi nhà ông Sùng Seo Hồ)</t>
  </si>
  <si>
    <t>Thôn Ea Bar, xã Cư Pui</t>
  </si>
  <si>
    <t>6974/QĐ-UBND ngày 23/12/2022</t>
  </si>
  <si>
    <t xml:space="preserve">Trường tiểu học Cư Pui II (Thôn Ea Lang); Hạng mục: Nhà lớp học 4 phòng 2 tầng </t>
  </si>
  <si>
    <t>Thôn Ea Lang, xã Cư Pui</t>
  </si>
  <si>
    <t>6987/QĐ-UBND ngày 24/12/2022</t>
  </si>
  <si>
    <t>Đường giao thông liên thôn từ buôn Cư Ênun B và buôn Cư Păm đi cánh đồng sản xuất phía Đông xã Dang Kang</t>
  </si>
  <si>
    <t>Buôn Cư Ênun B, buôn Cư Păm, xã Dang Kang</t>
  </si>
  <si>
    <t>6973/QĐ-UBND ngày 23/12/2022</t>
  </si>
  <si>
    <t xml:space="preserve">Trường THCS Dang Kang: Hạng mục: Nhà lớp học 4 phòng 2 tầng </t>
  </si>
  <si>
    <t>Buôn Cư Ênun A, xã Dang Kang</t>
  </si>
  <si>
    <t>6986/QĐ-UBND ngày 24/12/2022</t>
  </si>
  <si>
    <t>Đường giao thông vào khu sản xuất buôn Plum, xã Ea Trul</t>
  </si>
  <si>
    <t>Buôn Plum, Xã Ea Trul</t>
  </si>
  <si>
    <t>6982/QĐ-UBND ngày 23/12/2022</t>
  </si>
  <si>
    <t>Trường tiểu học Ea Trul: Hạng mục: Nhà lớp học 4 phòng 2 tầng</t>
  </si>
  <si>
    <t>Buôn Băng Kung, xã Ea Trul</t>
  </si>
  <si>
    <t>6988/QĐ-UBND ngày 24/12/2022</t>
  </si>
  <si>
    <t>Đường giao thông nông thôn buôn Ja, xã Hòa Sơn (dọc theo tuyến kênh N3)</t>
  </si>
  <si>
    <t>Buôn Ja, xã Hòa Sơn</t>
  </si>
  <si>
    <t>6977/QĐ-UBND ngày 23/12/2022</t>
  </si>
  <si>
    <t>Đường giao thông vào khu sản xuất cánh đồng buôn Cư Mil và cánh đồng Công trường xã Ea Trul</t>
  </si>
  <si>
    <t>Buôn Cư Mil, xã Ea Trul</t>
  </si>
  <si>
    <t>6976/QĐ-UBND ngày 23/12/2022</t>
  </si>
  <si>
    <t>Trường THCS Yang Hanh; Hạng mục: Nhà lớp học 04 phòng 2 tầng</t>
  </si>
  <si>
    <t>Thôn Ea Luêh, xã Cư Drăm</t>
  </si>
  <si>
    <t>6985/QĐ-UBND ngày 24/12/2022</t>
  </si>
  <si>
    <t>Nâng cấp kênh mương thủy lợi đầu nguồn Ea Tung, buôn Hằng Năm, xã Yang Mao</t>
  </si>
  <si>
    <t>Buôn Hằng Năm, xã Yang Mao</t>
  </si>
  <si>
    <t>6979/QĐ-UBND ngày 23/12/2022</t>
  </si>
  <si>
    <t>IX.1</t>
  </si>
  <si>
    <t>Đường giao thông vào khu sản xuất Buôn Jun</t>
  </si>
  <si>
    <t>TT Liên Sơn</t>
  </si>
  <si>
    <t>4986/QĐ-UBND ngày 22/12/2022</t>
  </si>
  <si>
    <t>Đường giao thông từ cầu trắng QL27 đến hồ Buôn Biếp, xã Yang Tao, huyện Lắk</t>
  </si>
  <si>
    <t>Xã Yang Tao</t>
  </si>
  <si>
    <t>4987/QĐ-UBND ngày 22/12/2022</t>
  </si>
  <si>
    <t>Kênh thủy lợi từ Năng Pan đến khu Dăk Srăr, xã Yang Tao, huyện Lắk</t>
  </si>
  <si>
    <t>xã Yang Tao</t>
  </si>
  <si>
    <t>4988/QĐ-UBND ngày 22/12/2022</t>
  </si>
  <si>
    <t>Đường giao thông liên xã Đắk Phơi đi xã Đắk Nuê (phân đoạn từ lý trình Km1+179.51 đến lý trình Km2+800.00)</t>
  </si>
  <si>
    <t>Xã Đắk Phơi</t>
  </si>
  <si>
    <t>4989/QĐ-UBND ngày 22/12/2022</t>
  </si>
  <si>
    <t xml:space="preserve">Đường giao thông Buôn Kam đi Lâm Trường </t>
  </si>
  <si>
    <t>xã Đăk Liêng</t>
  </si>
  <si>
    <t>4990/QĐ-UBND ngày 22/12/2022</t>
  </si>
  <si>
    <t>Kiên cố hóa kênh mương thủy lợi Buôn Juk, xã Đắk Liêng, huyện Lắk</t>
  </si>
  <si>
    <t>4991/QĐ-UBND ngày 22/12/2022</t>
  </si>
  <si>
    <t>X.1</t>
  </si>
  <si>
    <t>Dự án 5: Phát triển giáo dục đào tạo nâng cao chất lượng nguồn nhân lực</t>
  </si>
  <si>
    <t>Trường PTDTNT - THCS thị xã Buôn Hồ; Hạng mục: Nhà công vụ giáo viên; phòng ở nội trú học sinh; nhà ăn + nhà bếp, nhà kho; nhà sinh hoạt giáo dục văn hóa dân tộc; phòng học, phòng bộ môn; công trình vệ sinh và các công trình phụ trợ khác.</t>
  </si>
  <si>
    <t>Phường An Lạc, thị xã Buôn Hồ</t>
  </si>
  <si>
    <t>2022- 2024</t>
  </si>
  <si>
    <t>2911/QĐ-UBND ngày 27/12/2022</t>
  </si>
  <si>
    <t>Trường PTDTNT - THCS huyện Buôn Đôn; Hạng mục: Nhà công vụ giáo viên; nhà ở nội trú học sinh; nhà ăn, nhà bếp; nhà sinh hoạt giáo dục văn hóa dân tộc; công trình vệ sinh và các công trình phụ trợ khác.</t>
  </si>
  <si>
    <t>Xã Ea Wer, huyện Buôn Đôn</t>
  </si>
  <si>
    <t>2912/QĐ-UBND ngày 27/12/2022</t>
  </si>
  <si>
    <t>Trường PTDTNT - THCS huyện Krông Ana; Hạng mục: Phòng ở nội trú học sinh; nhà bếp + nhà ăn, nhà kho; nhà sinh hoạt GDVHDT; phòng học bộ môn; công trình vệ sinh và các công trình phụ trợ khác.</t>
  </si>
  <si>
    <t>Thị trấn Buôn Trấp, huyện Krông Ana</t>
  </si>
  <si>
    <t>2913/QĐ-UBND ngày 27/12/2022</t>
  </si>
  <si>
    <t>Trường PTDTNT - THCS huyện Ea H'leo; Hạng mục: Nhà công vụ giáo viên; phòng QLHSNT; nhà SHGDVHDT; nhà kho; phòng học bộ môn; công trình vệ sinh và các công trình phụ trợ khác.</t>
  </si>
  <si>
    <t>Thị trấn Ea Đrăng, huyện Ea H'leo</t>
  </si>
  <si>
    <t>2914/QĐ-UBND ngày 27/12/2022</t>
  </si>
  <si>
    <t>Sở  Y tế</t>
  </si>
  <si>
    <t>XI.1</t>
  </si>
  <si>
    <t>Dự án 7: Chăm sóc sức khỏe nhân dân, nâng cao thể trạng, tầm vóc, phòng chống Suy dinh dưỡng trẻ em</t>
  </si>
  <si>
    <t>Đầu tư cơ sở vật chất và mua sắm trang thiết bị thiết yếu cho Trung tâm y tế huyện Ea Súp.</t>
  </si>
  <si>
    <t>TT. Ea Súp, H. Ea Súp</t>
  </si>
  <si>
    <t>2921/QĐ-UBND ngày 27/12/2022</t>
  </si>
  <si>
    <t>Đầu tư cơ sở vật chất và mua sắm trang thiết bị thiết yếu cho Trung tâm y tế huyện M’Drắk.</t>
  </si>
  <si>
    <t>TT. M’Drắk, H. M’Drắk</t>
  </si>
  <si>
    <t>2910/QĐ-UBND ngày 27/12/2022</t>
  </si>
  <si>
    <t>PHÂN BỔ SAU</t>
  </si>
  <si>
    <t>D.1</t>
  </si>
  <si>
    <t xml:space="preserve">NGUỒN VỐN NGÂN SÁCH TRUNG ƯƠNG (VỐN TRONG NƯỚC) </t>
  </si>
  <si>
    <t>Các dự án giao kế hoạch năm 2023</t>
  </si>
  <si>
    <t>Đầu tư các dự án quan trọng quốc gia, dự án cao tốc, liên kết vùng, đường ven biển, dự án trọng điểm khác</t>
  </si>
  <si>
    <t>Dự án Cải tạo, nâng cấp tỉnh lộ 1 đoạn từ cầu Buôn Ky, thành phố Buôn Ma Thuột đến Km 49+00</t>
  </si>
  <si>
    <t>Buôn Đôn, TP.BMT</t>
  </si>
  <si>
    <t xml:space="preserve">XD </t>
  </si>
  <si>
    <t>2022-2025</t>
  </si>
  <si>
    <t>790/QĐ-UBND, 30/3/2022</t>
  </si>
  <si>
    <t>Dự án chuyển tiếp hoàn thành sau năm 2023</t>
  </si>
  <si>
    <t xml:space="preserve">Đường từ xã Krông Na-khu vực đồn biên phòng 749 ra biên giới, huyện Buôn Đôn  </t>
  </si>
  <si>
    <t>B. Đôn</t>
  </si>
  <si>
    <t>3849/QĐ-UBND ngày 31/12/2021</t>
  </si>
  <si>
    <t>Giáo dục đào tạo và giáo dục nghề nghiệp</t>
  </si>
  <si>
    <t>Các dự án chuyển tiếp hoàn thành sau năm 2023</t>
  </si>
  <si>
    <t>Trường THPT Dân tộc nội trú Đam San (GĐ 2)</t>
  </si>
  <si>
    <t>Buôn Hồ</t>
  </si>
  <si>
    <t>2604/QĐ-UBND ngày 22/9/2021</t>
  </si>
  <si>
    <t>Y tế, dân số và gia đình</t>
  </si>
  <si>
    <t>Bệnh viện đa khoa thị xã Buôn Hồ</t>
  </si>
  <si>
    <t>2882/QĐ-UBND ngày 21/12/2022</t>
  </si>
  <si>
    <t>Nâng cấp Khoa ung bướu thành Trung tâm Ung bướu thuộc Bệnh viện đa khoa vùng Tây Nguyên</t>
  </si>
  <si>
    <t>TP. BMT</t>
  </si>
  <si>
    <t>799b/QĐ-UBND ngày 31/3/2022</t>
  </si>
  <si>
    <t>Nông nghiệp, lâm nghiệp, diêm nghiệp, thủy lợi và thủy sản</t>
  </si>
  <si>
    <t>Dự án di dân khẩn cấp vùng lũ ống, lũ quét sạt lỡ đất cụm dân cư lưu vực xả lũ hồ Ea Súp hạ, thị trấn Ea Súp</t>
  </si>
  <si>
    <t>Ea Súp</t>
  </si>
  <si>
    <t>1290/QĐ-UBND ngày 09/6/2022</t>
  </si>
  <si>
    <t>Hệ thống kênh và CTKC có F tưới &lt;150 ha (địa bàn tỉnh Đắk Lắk) thuộc dự án công trình thủy lợi hồ chứa nước Ia Mơr giai đoạn 2</t>
  </si>
  <si>
    <t>Ea Súp</t>
  </si>
  <si>
    <t>1543/QĐ-UBND ngày 13/7/2022</t>
  </si>
  <si>
    <t>Hệ thống trạm bơm và công trình thủy lợi Dur Kmăl, xã Dur Kmăl huyện Krông Ana, tỉnh Đắk Lắk</t>
  </si>
  <si>
    <t>Kr. Ana</t>
  </si>
  <si>
    <t>2635/QĐ-UBND ngày 28/11/2022</t>
  </si>
  <si>
    <t>Giao thông</t>
  </si>
  <si>
    <t>Cải tạo, nâng cấp Tỉnh lộ 13, đoạn Km6+840 - Km25+300</t>
  </si>
  <si>
    <t>M'Drắk</t>
  </si>
  <si>
    <t>3648/QĐ-UBND ngày 24/12/2021</t>
  </si>
  <si>
    <t>Cải tạo, nâng cấp Tỉnh lộ 12, đoạn Km15+500 - Km31+000</t>
  </si>
  <si>
    <t>Kr. Bông</t>
  </si>
  <si>
    <t>625/QĐ-UBND ngày 15/3/2022</t>
  </si>
  <si>
    <t>Đường giao thông từ Ea Hồ đi Tam Giang, huyện Krông Năng</t>
  </si>
  <si>
    <t>Kr. Năng</t>
  </si>
  <si>
    <t>1188/QĐ-UBND ngày 24/5/2022</t>
  </si>
  <si>
    <t>Đường giao thông từ Quốc lộ 26 đi xã Ea Ô, huyện Ea Kar kết nối trung tâm xã Vụ Bổn, huyện Krông Pắc</t>
  </si>
  <si>
    <t>Ea Kar, Kr Pắc</t>
  </si>
  <si>
    <t>3848/QĐ-UBND ngày 31/12/2021</t>
  </si>
  <si>
    <t>Cải tạo, nâng cấp Tỉnh lộ 9, đoạn Km0+00 - Km20+300</t>
  </si>
  <si>
    <t xml:space="preserve"> Kr. Pắc, Kr. Bông</t>
  </si>
  <si>
    <t>3850/QĐ-UBND ngày 31/12/2021</t>
  </si>
  <si>
    <t>Cải tạo, nâng cấp đường giao thông liên huyện Cư M'gar - Ea Súp</t>
  </si>
  <si>
    <t xml:space="preserve"> Cư M'gar, Ea Súp </t>
  </si>
  <si>
    <t>3851/QĐ-UBND ngày 31/12/2021</t>
  </si>
  <si>
    <t xml:space="preserve">Nâng cấp, mở rộng Tỉnh lộ 2 đoạn Km6+431 - Km22+550 </t>
  </si>
  <si>
    <t>3037/QĐ-UBND ngày 03/11/2021</t>
  </si>
  <si>
    <t>Đường giao thông liên huyện Krông Năng đi Ea H'leo</t>
  </si>
  <si>
    <t>792/QĐ-UBND ngày 30/3/2022</t>
  </si>
  <si>
    <t>Đường giao thông từ ngã ba Quảng Đại, xã Ea Rốk  đi Quốc lộ 14C, huyện Ea Súp</t>
  </si>
  <si>
    <t>3649/QĐ-UBND ngày 24/12/2021</t>
  </si>
  <si>
    <t>Đường giao thông liên huyện Cư M'gar - huyện Ea H'leo (đoạn từ xã Ea K'pam đi xã Ea Kuếh, huyện Cư M''Gar)</t>
  </si>
  <si>
    <t>Cư M'gar</t>
  </si>
  <si>
    <t>3847/QĐ-UBND, ngày 31/12/2021</t>
  </si>
  <si>
    <t>Du lịch</t>
  </si>
  <si>
    <t>Xây dựng cơ sở hạ tầng khu vực trung tâm điểm du lịch hồ Lắk</t>
  </si>
  <si>
    <t>Lắk</t>
  </si>
  <si>
    <t>3865/QĐ-UBND ngày 31/12/2021</t>
  </si>
  <si>
    <t>Nâng cấp, mở rộng đường giao thông vào khu du lịch cụm thác Dray Sáp Thượng và Dray Nur, xã Dray Sáp, huyện Krông Ana</t>
  </si>
  <si>
    <t>3853/QĐ-UBND ngày 31/12/2021</t>
  </si>
  <si>
    <t>Công nghệ thông tin</t>
  </si>
  <si>
    <t>Dự án xây dựng hạ tầng chuyển đổi số tỉnh Đắk Lắk giai đoạn 2021-2025 và định hướng đến năm 2030</t>
  </si>
  <si>
    <t>Toàn tỉnh</t>
  </si>
  <si>
    <t>2981/QĐ-UBND, ngày 29/12/2022</t>
  </si>
  <si>
    <t>Thông báo sau do chưa đủ thủ tục đầu tư</t>
  </si>
  <si>
    <t>Hồ chứa nước Ea Khít, xã Ea Bhốk, huyện Cư Kuin</t>
  </si>
  <si>
    <t>Cư Kuin</t>
  </si>
  <si>
    <t>08/NQ-HĐND ngày 19/3/2021</t>
  </si>
  <si>
    <t>Đầu tư xây dựng và chỉnh trang đô thị khu trung tâm văn hóa tỉnh Đắk Lắk (giai đoạn 2)</t>
  </si>
  <si>
    <t>36/NQ-HĐND ngày 13/8/2021</t>
  </si>
  <si>
    <t>D.2</t>
  </si>
  <si>
    <t>DANH MỤC NHIỆM VỤ, DỰ ÁN THUỘC THUỘC CHƯƠNG TRÌNH PHỤC HỒI VÀ PHÁT TRIỂN KINH TẾ XÃ HỘI</t>
  </si>
  <si>
    <t>Sửa chữa, nâng cấp các hồ chứa nước (Buôn Pu Huch, Ea Má, Phù Mỹ, Cư KRóa 1, C9, Ông Đồng, Ea Dong, Thanh Niên)</t>
  </si>
  <si>
    <t>Các huyện: Buôn Đôn, Ea H'leo; Kr. Năng, M'rắk và Kr. Pắc</t>
  </si>
  <si>
    <t>2022-2023</t>
  </si>
  <si>
    <t xml:space="preserve">Dự án thành phần: Sửa chữa, nâng cấp hồ chứa 
Buôn Pu Huch, xã Ea Knuếc, huyện Krông Pắc
</t>
  </si>
  <si>
    <t>Kr. Pắc</t>
  </si>
  <si>
    <t>5330/QĐ-UBND ngày 07/12/2022</t>
  </si>
  <si>
    <t>1.2</t>
  </si>
  <si>
    <t xml:space="preserve">Dự án thành phần: Sửa chữa hồ C9, Xã Ea Kly, huyện Krông Pắc
</t>
  </si>
  <si>
    <t>5328/QĐ-UBND ngày 07/12/2022</t>
  </si>
  <si>
    <t>1.3</t>
  </si>
  <si>
    <t xml:space="preserve">Dự án thành phần: Nâng cấp, sửa chữa hồ ông đồng 
(Hồ Phước An 3), xã Ea Yông, huyện Krông Pắc
</t>
  </si>
  <si>
    <t>5329/QĐ-UBND ngày 07/12/2022</t>
  </si>
  <si>
    <t>1.4</t>
  </si>
  <si>
    <t xml:space="preserve">Dự án thành phần: Nâng cấp, sửa chữa hồ Ea Má, 
Xã Cư M’ta, huyện M’drắk
</t>
  </si>
  <si>
    <t>M'Đrắk</t>
  </si>
  <si>
    <t>5201/QĐ-UBND ngày 17/10/2022</t>
  </si>
  <si>
    <t>1.5</t>
  </si>
  <si>
    <t xml:space="preserve">Dự án thành phần: Nâng cấp công trình thủy lợi 
Hồ Cư Króa 1, xã Cư Króa, huyện M’drắk
</t>
  </si>
  <si>
    <t>5204/QĐ-UBND ngày 18/10/2022</t>
  </si>
  <si>
    <t>1.6</t>
  </si>
  <si>
    <t xml:space="preserve">Dự án thành phần: Nâng cấp, sửa chữa hồ Phù Mỹ, 
Xã Cư Mốt, huyện Ea H’leo
</t>
  </si>
  <si>
    <t>Ea H'leo</t>
  </si>
  <si>
    <t>4792/QĐ-UBND ngày 22/11/2022</t>
  </si>
  <si>
    <t>1.7</t>
  </si>
  <si>
    <t xml:space="preserve">Dự án thành phần: nâng cấp, sửa chữa Hồ Thanh Niên, xã Phú Lộc, huyện Krông Năng 
</t>
  </si>
  <si>
    <t>2704/QĐ-UBND ngày 18/10/2022</t>
  </si>
  <si>
    <t>1.8</t>
  </si>
  <si>
    <t xml:space="preserve">Dự án thành phần: nâng cấp, sửa chữa hồ chứa nước Ea Dong(Tháp Rông)  xã Krông Na, huyện Buôn Đôn
</t>
  </si>
  <si>
    <t>4167/QĐ-UBND, ngày 27/102022</t>
  </si>
  <si>
    <t>Đầu tư xây dựng và mua sắm trang thiết bị cho Trung tâm kiểm soát bệnh tật (CDC) tỉnh Đắk Lắk</t>
  </si>
  <si>
    <t>2812/QĐ-UBND, ngày 14/12/2022</t>
  </si>
  <si>
    <t>Dự án thành phần 3 của dự án đầu tư xây dựng đường bộ cao tốc Khánh Hòa - Buôn Ma Thuột giai đoạn 1</t>
  </si>
  <si>
    <t>KH - BMT</t>
  </si>
  <si>
    <t>D.3</t>
  </si>
  <si>
    <t xml:space="preserve"> NGÂN SÁCH TRUNG ƯƠNG (VỐN NƯỚC NGOÀI) NĂM 2023 </t>
  </si>
  <si>
    <t>Dự án sữa chữa và nâng cao an toàn đập (WB8)</t>
  </si>
  <si>
    <t xml:space="preserve"> 4638/QĐ-BNN-HTQT ngày 09/11/2015</t>
  </si>
  <si>
    <t>Dự án hỗ trợ phát triển khu vực biên giới - Tiểu dự án tại tỉnh Đắk Lắk</t>
  </si>
  <si>
    <t>2257/QĐ-UBND 29/7/2016; 72/QĐ-UBND ngày 22/11/2018; 413/QĐ-UBND ngày 19/02/2021; QĐ 2233/QĐ-UBND ngày 03/10/2022</t>
  </si>
  <si>
    <t>Tiểu dự án nâng cấp, xây dựng hệ thống thủy lợi phục vụ nước tưới cho cây trồng cạn tỉnh Đắk Lắk, dự án Nâng cao hiệu quả sử dụng nước cho các tỉnh bị ảnh hưởng bởi hạn hán</t>
  </si>
  <si>
    <t>561/QĐ-TTg ngày 18/5/2018; 06/QĐ-UBND ngày 02/01/2016; 770/QĐ-UBND ngày 8/4/2019</t>
  </si>
  <si>
    <t>Dự án Tăng cường khả năng chống chịu của nông nghiệp quy mô nhỏ với an ninh nguồn nước do biến đổi khí hậu khu vực Tây Nguyên và Nam Trung Bộ</t>
  </si>
  <si>
    <t>739/QĐ-TTg ngày 20/5/2021</t>
  </si>
  <si>
    <t xml:space="preserve">CHI ĐẦU TƯ PHÁT TRIỂN (KHÔNG KỂ CHƯƠNG TRÌNH MỤC TIÊU QUỐC GIA)
</t>
  </si>
  <si>
    <t>Biểu số 53/CK-NSNN</t>
  </si>
  <si>
    <t>Biểu số 55/CK-NSNN</t>
  </si>
  <si>
    <t>DỰ TOÁN CHI CHƯƠNG TRÌNH MỤC TIÊU QUỐC GIA NGÂN SÁCH CẤP TỈNH VÀ NGÂN SÁCH HUYỆN NĂM 2023</t>
  </si>
  <si>
    <t>NGÂN SÁCH CẤP HUYỆN</t>
  </si>
  <si>
    <t>Nhà văn hóa xã Cư Pơng, huyện Krông Buk</t>
  </si>
  <si>
    <t>(Kèm theo Quyết định số:              /QĐ-UBND  ngày       /02/2023 của UBND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</si>
</sst>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 _₫_-;\-* #,##0.00\ _₫_-;_-* &quot;-&quot;??\ _₫_-;_-@_-"/>
    <numFmt numFmtId="164" formatCode="_(* #,##0.00_);_(* \(#,##0.00\);_(* &quot;-&quot;??_);_(@_)"/>
    <numFmt numFmtId="165" formatCode="_-* #,##0.00_-;\-* #,##0.00_-;_-* &quot;-&quot;??_-;_-@_-"/>
    <numFmt numFmtId="166" formatCode="_-* #,##0_-;\-* #,##0_-;_-* &quot;-&quot;??_-;_-@_-"/>
    <numFmt numFmtId="167" formatCode="_(* #,##0_);_(* \(#,##0\);_(* &quot;-&quot;??_);_(@_)"/>
    <numFmt numFmtId="168" formatCode="00000"/>
    <numFmt numFmtId="169" formatCode="_-* #,##0\ _₫_-;\-* #,##0\ _₫_-;_-* &quot;-&quot;??\ _₫_-;_-@_-"/>
  </numFmts>
  <fonts count="45">
    <font>
      <sz val="11"/>
      <color theme="1"/>
      <name val="Calibri"/>
      <family val="2"/>
      <scheme val="minor"/>
    </font>
    <font>
      <sz val="11"/>
      <color theme="1"/>
      <name val="Calibri"/>
      <family val="2"/>
      <scheme val="minor"/>
    </font>
    <font>
      <b/>
      <sz val="14"/>
      <name val="Times New Roman"/>
      <family val="1"/>
    </font>
    <font>
      <sz val="10"/>
      <name val="Arial"/>
      <family val="2"/>
    </font>
    <font>
      <sz val="12"/>
      <color theme="1"/>
      <name val="Times New Roman"/>
      <family val="1"/>
    </font>
    <font>
      <b/>
      <sz val="14"/>
      <color theme="1"/>
      <name val="Times New Roman"/>
      <family val="1"/>
    </font>
    <font>
      <i/>
      <sz val="14"/>
      <color theme="1"/>
      <name val="Times New Roman"/>
      <family val="1"/>
    </font>
    <font>
      <sz val="14"/>
      <name val="Times New Roman"/>
      <family val="1"/>
    </font>
    <font>
      <i/>
      <sz val="14"/>
      <name val="Times New Roman"/>
      <family val="1"/>
    </font>
    <font>
      <b/>
      <sz val="11"/>
      <color theme="1"/>
      <name val="Times New Roman"/>
      <family val="1"/>
    </font>
    <font>
      <b/>
      <sz val="11"/>
      <name val="Times New Roman"/>
      <family val="1"/>
    </font>
    <font>
      <sz val="11"/>
      <color theme="1"/>
      <name val="Times New Roman"/>
      <family val="1"/>
    </font>
    <font>
      <sz val="11"/>
      <name val="Times New Roman"/>
      <family val="1"/>
    </font>
    <font>
      <i/>
      <sz val="11"/>
      <color theme="1"/>
      <name val="Times New Roman"/>
      <family val="1"/>
    </font>
    <font>
      <i/>
      <sz val="11"/>
      <name val="Times New Roman"/>
      <family val="1"/>
    </font>
    <font>
      <sz val="12"/>
      <name val="Times New Roman"/>
      <family val="1"/>
    </font>
    <font>
      <sz val="12"/>
      <color theme="1"/>
      <name val="Times New Roman"/>
      <family val="2"/>
    </font>
    <font>
      <sz val="11"/>
      <name val="UVnTime"/>
    </font>
    <font>
      <b/>
      <sz val="9"/>
      <color indexed="81"/>
      <name val="Tahoma"/>
      <family val="2"/>
    </font>
    <font>
      <sz val="9"/>
      <color indexed="81"/>
      <name val="Tahoma"/>
      <family val="2"/>
    </font>
    <font>
      <b/>
      <sz val="10"/>
      <name val="Times New Roman"/>
      <family val="1"/>
    </font>
    <font>
      <b/>
      <sz val="12"/>
      <color theme="1"/>
      <name val="Times New Roman"/>
      <family val="1"/>
    </font>
    <font>
      <sz val="10"/>
      <name val="Times New Roman"/>
      <family val="1"/>
    </font>
    <font>
      <sz val="10"/>
      <color theme="1"/>
      <name val="Times New Roman"/>
      <family val="1"/>
    </font>
    <font>
      <b/>
      <sz val="10"/>
      <color theme="1"/>
      <name val="Times New Roman"/>
      <family val="1"/>
    </font>
    <font>
      <sz val="12"/>
      <color rgb="FF000000"/>
      <name val="Times New Roman"/>
      <family val="1"/>
    </font>
    <font>
      <b/>
      <sz val="10"/>
      <color rgb="FF000000"/>
      <name val="Times New Roman"/>
      <family val="1"/>
    </font>
    <font>
      <i/>
      <sz val="10"/>
      <color rgb="FF000000"/>
      <name val="Times New Roman"/>
      <family val="1"/>
    </font>
    <font>
      <sz val="12"/>
      <name val="Times New Roman"/>
      <family val="1"/>
      <charset val="163"/>
    </font>
    <font>
      <sz val="10"/>
      <color rgb="FF000000"/>
      <name val="Times New Roman"/>
      <family val="1"/>
    </font>
    <font>
      <sz val="11"/>
      <color indexed="8"/>
      <name val="Calibri"/>
      <family val="2"/>
    </font>
    <font>
      <sz val="12"/>
      <color theme="1"/>
      <name val="Times New Roman"/>
      <family val="2"/>
      <charset val="163"/>
    </font>
    <font>
      <sz val="11"/>
      <color theme="1"/>
      <name val="Calibri"/>
      <family val="2"/>
      <charset val="163"/>
      <scheme val="minor"/>
    </font>
    <font>
      <sz val="12"/>
      <name val="VNarial"/>
      <family val="2"/>
    </font>
    <font>
      <i/>
      <sz val="10"/>
      <name val="Times New Roman"/>
      <family val="1"/>
    </font>
    <font>
      <b/>
      <sz val="12"/>
      <name val="Times New Roman"/>
      <family val="1"/>
    </font>
    <font>
      <sz val="12"/>
      <color rgb="FFFF0000"/>
      <name val="Times New Roman"/>
      <family val="1"/>
    </font>
    <font>
      <b/>
      <sz val="12"/>
      <color rgb="FF000000"/>
      <name val="Times New Roman"/>
      <family val="1"/>
    </font>
    <font>
      <i/>
      <sz val="12"/>
      <color rgb="FF000000"/>
      <name val="Times New Roman"/>
      <family val="1"/>
    </font>
    <font>
      <i/>
      <sz val="12"/>
      <name val="Times New Roman"/>
      <family val="1"/>
    </font>
    <font>
      <b/>
      <sz val="12"/>
      <color rgb="FFFF0000"/>
      <name val="Times New Roman"/>
      <family val="1"/>
    </font>
    <font>
      <b/>
      <sz val="10"/>
      <color rgb="FFFF0000"/>
      <name val="Times New Roman"/>
      <family val="1"/>
    </font>
    <font>
      <b/>
      <sz val="11"/>
      <color rgb="FF000000"/>
      <name val="Times New Roman"/>
      <family val="1"/>
    </font>
    <font>
      <i/>
      <sz val="11"/>
      <color rgb="FF000000"/>
      <name val="Times New Roman"/>
      <family val="1"/>
    </font>
    <font>
      <b/>
      <i/>
      <sz val="11"/>
      <name val="Times New Roman"/>
      <family val="1"/>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diagonal/>
    </border>
    <border>
      <left style="thin">
        <color rgb="FF000000"/>
      </left>
      <right style="thin">
        <color rgb="FF000000"/>
      </right>
      <top style="hair">
        <color rgb="FF000000"/>
      </top>
      <bottom style="thin">
        <color rgb="FF000000"/>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s>
  <cellStyleXfs count="27">
    <xf numFmtId="0" fontId="0" fillId="0" borderId="0"/>
    <xf numFmtId="165" fontId="1" fillId="0" borderId="0" applyFont="0" applyFill="0" applyBorder="0" applyAlignment="0" applyProtection="0"/>
    <xf numFmtId="0" fontId="3" fillId="0" borderId="0"/>
    <xf numFmtId="164" fontId="3" fillId="0" borderId="0" applyFont="0" applyFill="0" applyBorder="0" applyAlignment="0" applyProtection="0"/>
    <xf numFmtId="0" fontId="16" fillId="0" borderId="0"/>
    <xf numFmtId="164" fontId="16" fillId="0" borderId="0" applyFont="0" applyFill="0" applyBorder="0" applyAlignment="0" applyProtection="0"/>
    <xf numFmtId="0" fontId="17" fillId="0" borderId="0"/>
    <xf numFmtId="164" fontId="1" fillId="0" borderId="0" applyFont="0" applyFill="0" applyBorder="0" applyAlignment="0" applyProtection="0"/>
    <xf numFmtId="0" fontId="22" fillId="0" borderId="0"/>
    <xf numFmtId="0" fontId="12" fillId="0" borderId="0"/>
    <xf numFmtId="0" fontId="22" fillId="0" borderId="0"/>
    <xf numFmtId="43" fontId="1" fillId="0" borderId="0" applyFont="0" applyFill="0" applyBorder="0" applyAlignment="0" applyProtection="0"/>
    <xf numFmtId="0" fontId="28" fillId="0" borderId="0"/>
    <xf numFmtId="0" fontId="3" fillId="0" borderId="0"/>
    <xf numFmtId="0" fontId="15" fillId="0" borderId="0"/>
    <xf numFmtId="43" fontId="30" fillId="0" borderId="0" applyFont="0" applyFill="0" applyBorder="0" applyAlignment="0" applyProtection="0"/>
    <xf numFmtId="0" fontId="30" fillId="0" borderId="0"/>
    <xf numFmtId="0" fontId="30" fillId="0" borderId="0"/>
    <xf numFmtId="0" fontId="31" fillId="0" borderId="0"/>
    <xf numFmtId="164" fontId="1" fillId="0" borderId="0" applyFont="0" applyFill="0" applyBorder="0" applyAlignment="0" applyProtection="0"/>
    <xf numFmtId="0" fontId="32" fillId="0" borderId="0"/>
    <xf numFmtId="164" fontId="1" fillId="0" borderId="0" applyFont="0" applyFill="0" applyBorder="0" applyAlignment="0" applyProtection="0"/>
    <xf numFmtId="43" fontId="32" fillId="0" borderId="0" applyFont="0" applyFill="0" applyBorder="0" applyAlignment="0" applyProtection="0"/>
    <xf numFmtId="0" fontId="1" fillId="0" borderId="0"/>
    <xf numFmtId="0" fontId="33" fillId="0" borderId="0"/>
    <xf numFmtId="164" fontId="30" fillId="0" borderId="0" applyFont="0" applyFill="0" applyBorder="0" applyAlignment="0" applyProtection="0"/>
    <xf numFmtId="164" fontId="30" fillId="0" borderId="0" applyFont="0" applyFill="0" applyBorder="0" applyAlignment="0" applyProtection="0"/>
  </cellStyleXfs>
  <cellXfs count="358">
    <xf numFmtId="0" fontId="0" fillId="0" borderId="0" xfId="0"/>
    <xf numFmtId="0" fontId="4" fillId="0" borderId="0" xfId="2" applyFont="1"/>
    <xf numFmtId="167" fontId="4" fillId="0" borderId="0" xfId="3" applyNumberFormat="1" applyFont="1"/>
    <xf numFmtId="0" fontId="6" fillId="0" borderId="0" xfId="2" applyFont="1" applyAlignment="1">
      <alignment horizontal="left"/>
    </xf>
    <xf numFmtId="166" fontId="7" fillId="0" borderId="0" xfId="1" applyNumberFormat="1" applyFont="1" applyFill="1"/>
    <xf numFmtId="166" fontId="8" fillId="0" borderId="0" xfId="1" applyNumberFormat="1" applyFont="1" applyFill="1" applyAlignment="1">
      <alignment horizontal="center"/>
    </xf>
    <xf numFmtId="0" fontId="9" fillId="0" borderId="2" xfId="2" applyFont="1" applyBorder="1" applyAlignment="1">
      <alignment horizontal="center" vertical="center"/>
    </xf>
    <xf numFmtId="167" fontId="4" fillId="0" borderId="0" xfId="2" applyNumberFormat="1" applyFont="1"/>
    <xf numFmtId="166" fontId="10" fillId="0" borderId="2" xfId="1" quotePrefix="1" applyNumberFormat="1" applyFont="1" applyBorder="1" applyAlignment="1">
      <alignment horizontal="center" vertical="center"/>
    </xf>
    <xf numFmtId="0" fontId="9" fillId="0" borderId="0" xfId="2" applyFont="1" applyAlignment="1">
      <alignment vertical="center"/>
    </xf>
    <xf numFmtId="167" fontId="9" fillId="0" borderId="0" xfId="3" applyNumberFormat="1" applyFont="1" applyAlignment="1">
      <alignment vertical="center"/>
    </xf>
    <xf numFmtId="0" fontId="9" fillId="0" borderId="3" xfId="2" applyFont="1" applyBorder="1" applyAlignment="1">
      <alignment horizontal="center"/>
    </xf>
    <xf numFmtId="166" fontId="10" fillId="0" borderId="3" xfId="1" applyNumberFormat="1" applyFont="1" applyBorder="1" applyAlignment="1">
      <alignment vertical="center"/>
    </xf>
    <xf numFmtId="0" fontId="11" fillId="0" borderId="0" xfId="2" applyFont="1"/>
    <xf numFmtId="167" fontId="11" fillId="0" borderId="0" xfId="3" applyNumberFormat="1" applyFont="1"/>
    <xf numFmtId="0" fontId="9" fillId="0" borderId="4" xfId="2" applyFont="1" applyBorder="1" applyAlignment="1">
      <alignment horizontal="center"/>
    </xf>
    <xf numFmtId="0" fontId="9" fillId="0" borderId="4" xfId="2" applyFont="1" applyBorder="1" applyAlignment="1">
      <alignment horizontal="left"/>
    </xf>
    <xf numFmtId="166" fontId="10" fillId="0" borderId="4" xfId="1" applyNumberFormat="1" applyFont="1" applyBorder="1" applyAlignment="1">
      <alignment vertical="center"/>
    </xf>
    <xf numFmtId="0" fontId="11" fillId="0" borderId="4" xfId="2" applyFont="1" applyBorder="1" applyAlignment="1">
      <alignment horizontal="center"/>
    </xf>
    <xf numFmtId="0" fontId="11" fillId="0" borderId="4" xfId="2" applyFont="1" applyBorder="1"/>
    <xf numFmtId="166" fontId="12" fillId="0" borderId="4" xfId="1" applyNumberFormat="1" applyFont="1" applyBorder="1" applyAlignment="1">
      <alignment vertical="center"/>
    </xf>
    <xf numFmtId="0" fontId="13" fillId="0" borderId="4" xfId="2" applyFont="1" applyBorder="1" applyAlignment="1">
      <alignment horizontal="center"/>
    </xf>
    <xf numFmtId="0" fontId="13" fillId="0" borderId="4" xfId="2" applyFont="1" applyBorder="1"/>
    <xf numFmtId="166" fontId="14" fillId="0" borderId="4" xfId="1" applyNumberFormat="1" applyFont="1" applyBorder="1" applyAlignment="1">
      <alignment vertical="center"/>
    </xf>
    <xf numFmtId="0" fontId="13" fillId="0" borderId="0" xfId="2" applyFont="1"/>
    <xf numFmtId="167" fontId="13" fillId="0" borderId="0" xfId="3" applyNumberFormat="1" applyFont="1"/>
    <xf numFmtId="166" fontId="14" fillId="0" borderId="0" xfId="1" applyNumberFormat="1" applyFont="1" applyAlignment="1">
      <alignment vertical="center"/>
    </xf>
    <xf numFmtId="0" fontId="11" fillId="0" borderId="4" xfId="2" applyFont="1" applyBorder="1" applyAlignment="1">
      <alignment horizontal="left"/>
    </xf>
    <xf numFmtId="0" fontId="11" fillId="0" borderId="4" xfId="2" applyFont="1" applyBorder="1" applyAlignment="1">
      <alignment wrapText="1"/>
    </xf>
    <xf numFmtId="0" fontId="9" fillId="0" borderId="0" xfId="2" applyFont="1"/>
    <xf numFmtId="167" fontId="9" fillId="0" borderId="0" xfId="3" applyNumberFormat="1" applyFont="1"/>
    <xf numFmtId="0" fontId="13" fillId="0" borderId="4" xfId="2" applyFont="1" applyBorder="1" applyAlignment="1">
      <alignment wrapText="1"/>
    </xf>
    <xf numFmtId="0" fontId="9" fillId="0" borderId="4" xfId="2" applyFont="1" applyBorder="1"/>
    <xf numFmtId="0" fontId="11" fillId="0" borderId="5" xfId="2" applyFont="1" applyBorder="1" applyAlignment="1">
      <alignment horizontal="center"/>
    </xf>
    <xf numFmtId="0" fontId="11" fillId="0" borderId="5" xfId="2" applyFont="1" applyBorder="1"/>
    <xf numFmtId="166" fontId="12" fillId="0" borderId="5" xfId="1" applyNumberFormat="1" applyFont="1" applyBorder="1" applyAlignment="1">
      <alignment vertical="center"/>
    </xf>
    <xf numFmtId="166" fontId="15" fillId="0" borderId="0" xfId="1" applyNumberFormat="1" applyFont="1"/>
    <xf numFmtId="3" fontId="15" fillId="0" borderId="4" xfId="6" applyNumberFormat="1" applyFont="1" applyBorder="1" applyAlignment="1">
      <alignment vertical="center"/>
    </xf>
    <xf numFmtId="0" fontId="21" fillId="0" borderId="0" xfId="4" applyFont="1"/>
    <xf numFmtId="0" fontId="23" fillId="0" borderId="0" xfId="4" applyFont="1"/>
    <xf numFmtId="0" fontId="27" fillId="0" borderId="0" xfId="4" applyFont="1" applyAlignment="1">
      <alignment horizontal="right" vertical="center"/>
    </xf>
    <xf numFmtId="0" fontId="20" fillId="0" borderId="6" xfId="4" applyFont="1" applyBorder="1" applyAlignment="1">
      <alignment horizontal="center" vertical="center" wrapText="1"/>
    </xf>
    <xf numFmtId="0" fontId="24" fillId="0" borderId="0" xfId="4" applyFont="1"/>
    <xf numFmtId="0" fontId="26" fillId="0" borderId="2" xfId="4" applyFont="1" applyBorder="1" applyAlignment="1">
      <alignment horizontal="center" vertical="center" wrapText="1"/>
    </xf>
    <xf numFmtId="0" fontId="29" fillId="0" borderId="2" xfId="4" applyFont="1" applyBorder="1" applyAlignment="1">
      <alignment horizontal="center" vertical="center" wrapText="1"/>
    </xf>
    <xf numFmtId="169" fontId="26" fillId="0" borderId="2" xfId="11" applyNumberFormat="1" applyFont="1" applyBorder="1" applyAlignment="1">
      <alignment horizontal="center" vertical="center" wrapText="1"/>
    </xf>
    <xf numFmtId="0" fontId="26" fillId="0" borderId="2" xfId="4" applyFont="1" applyBorder="1" applyAlignment="1">
      <alignment vertical="center" wrapText="1"/>
    </xf>
    <xf numFmtId="0" fontId="29" fillId="0" borderId="2" xfId="4" applyFont="1" applyBorder="1" applyAlignment="1">
      <alignment vertical="center" wrapText="1"/>
    </xf>
    <xf numFmtId="169" fontId="29" fillId="0" borderId="2" xfId="11" applyNumberFormat="1" applyFont="1" applyBorder="1" applyAlignment="1">
      <alignment horizontal="center" vertical="center" wrapText="1"/>
    </xf>
    <xf numFmtId="169" fontId="22" fillId="0" borderId="2" xfId="11" applyNumberFormat="1" applyFont="1" applyBorder="1" applyAlignment="1">
      <alignment horizontal="center" vertical="center" wrapText="1"/>
    </xf>
    <xf numFmtId="169" fontId="22" fillId="0" borderId="2" xfId="11" applyNumberFormat="1" applyFont="1" applyBorder="1"/>
    <xf numFmtId="169" fontId="23" fillId="0" borderId="2" xfId="11" applyNumberFormat="1" applyFont="1" applyBorder="1"/>
    <xf numFmtId="169" fontId="24" fillId="0" borderId="2" xfId="11" applyNumberFormat="1" applyFont="1" applyBorder="1"/>
    <xf numFmtId="0" fontId="15" fillId="0" borderId="0" xfId="4" applyFont="1"/>
    <xf numFmtId="166" fontId="35" fillId="0" borderId="0" xfId="1" applyNumberFormat="1" applyFont="1"/>
    <xf numFmtId="3" fontId="10" fillId="0" borderId="15" xfId="13" quotePrefix="1" applyNumberFormat="1" applyFont="1" applyBorder="1" applyAlignment="1">
      <alignment horizontal="center" vertical="center" wrapText="1"/>
    </xf>
    <xf numFmtId="1" fontId="10" fillId="0" borderId="15" xfId="13" applyNumberFormat="1" applyFont="1" applyBorder="1" applyAlignment="1">
      <alignment horizontal="left" vertical="center" wrapText="1"/>
    </xf>
    <xf numFmtId="168" fontId="10" fillId="0" borderId="15" xfId="10" applyNumberFormat="1" applyFont="1" applyBorder="1" applyAlignment="1">
      <alignment horizontal="center" vertical="center" wrapText="1"/>
    </xf>
    <xf numFmtId="167" fontId="10" fillId="0" borderId="15" xfId="0" applyNumberFormat="1" applyFont="1" applyBorder="1" applyAlignment="1">
      <alignment vertical="center"/>
    </xf>
    <xf numFmtId="0" fontId="26" fillId="0" borderId="0" xfId="4" applyFont="1" applyAlignment="1">
      <alignment horizontal="center" vertical="center" wrapText="1"/>
    </xf>
    <xf numFmtId="0" fontId="4" fillId="0" borderId="0" xfId="4" applyFont="1"/>
    <xf numFmtId="167" fontId="20" fillId="0" borderId="6" xfId="5" applyNumberFormat="1" applyFont="1" applyBorder="1" applyAlignment="1">
      <alignment horizontal="center" vertical="center" wrapText="1"/>
    </xf>
    <xf numFmtId="167" fontId="20" fillId="0" borderId="6" xfId="5" applyNumberFormat="1" applyFont="1" applyBorder="1" applyAlignment="1">
      <alignment vertical="center" wrapText="1"/>
    </xf>
    <xf numFmtId="0" fontId="20" fillId="0" borderId="6" xfId="4" applyFont="1" applyBorder="1" applyAlignment="1">
      <alignment vertical="center" wrapText="1"/>
    </xf>
    <xf numFmtId="0" fontId="22" fillId="0" borderId="6" xfId="4" applyFont="1" applyBorder="1" applyAlignment="1">
      <alignment horizontal="center" vertical="center" wrapText="1"/>
    </xf>
    <xf numFmtId="0" fontId="22" fillId="0" borderId="6" xfId="4" applyFont="1" applyBorder="1" applyAlignment="1">
      <alignment vertical="center" wrapText="1"/>
    </xf>
    <xf numFmtId="167" fontId="22" fillId="0" borderId="6" xfId="5" applyNumberFormat="1" applyFont="1" applyBorder="1" applyAlignment="1">
      <alignment vertical="center" wrapText="1"/>
    </xf>
    <xf numFmtId="167" fontId="4" fillId="0" borderId="0" xfId="5" applyNumberFormat="1" applyFont="1"/>
    <xf numFmtId="0" fontId="36" fillId="0" borderId="0" xfId="4" applyFont="1"/>
    <xf numFmtId="0" fontId="26" fillId="0" borderId="0" xfId="4" applyFont="1" applyAlignment="1">
      <alignment horizontal="right" vertical="center" wrapText="1"/>
    </xf>
    <xf numFmtId="167" fontId="37" fillId="0" borderId="0" xfId="5" applyNumberFormat="1" applyFont="1" applyAlignment="1">
      <alignment horizontal="center" vertical="center" wrapText="1"/>
    </xf>
    <xf numFmtId="167" fontId="38" fillId="0" borderId="0" xfId="5" applyNumberFormat="1" applyFont="1" applyAlignment="1">
      <alignment horizontal="right" vertical="center"/>
    </xf>
    <xf numFmtId="0" fontId="35" fillId="0" borderId="6" xfId="4" applyFont="1" applyBorder="1" applyAlignment="1">
      <alignment horizontal="center" vertical="center" wrapText="1"/>
    </xf>
    <xf numFmtId="167" fontId="35" fillId="0" borderId="6" xfId="5" applyNumberFormat="1" applyFont="1" applyBorder="1" applyAlignment="1">
      <alignment horizontal="center" vertical="center" wrapText="1"/>
    </xf>
    <xf numFmtId="167" fontId="35" fillId="0" borderId="6" xfId="5" applyNumberFormat="1" applyFont="1" applyBorder="1" applyAlignment="1">
      <alignment vertical="center" wrapText="1"/>
    </xf>
    <xf numFmtId="0" fontId="35" fillId="0" borderId="6" xfId="4" applyFont="1" applyBorder="1" applyAlignment="1">
      <alignment vertical="center" wrapText="1"/>
    </xf>
    <xf numFmtId="0" fontId="15" fillId="0" borderId="6" xfId="4" applyFont="1" applyBorder="1" applyAlignment="1">
      <alignment horizontal="center" vertical="center" wrapText="1"/>
    </xf>
    <xf numFmtId="0" fontId="15" fillId="0" borderId="6" xfId="4" applyFont="1" applyBorder="1" applyAlignment="1">
      <alignment vertical="center" wrapText="1"/>
    </xf>
    <xf numFmtId="167" fontId="15" fillId="0" borderId="6" xfId="5" applyNumberFormat="1" applyFont="1" applyBorder="1" applyAlignment="1">
      <alignment vertical="center" wrapText="1"/>
    </xf>
    <xf numFmtId="0" fontId="36" fillId="0" borderId="0" xfId="4" applyFont="1" applyAlignment="1">
      <alignment vertical="center" wrapText="1"/>
    </xf>
    <xf numFmtId="0" fontId="37" fillId="0" borderId="0" xfId="4" applyFont="1" applyAlignment="1">
      <alignment horizontal="right" vertical="center" wrapText="1"/>
    </xf>
    <xf numFmtId="0" fontId="38" fillId="0" borderId="0" xfId="4" applyFont="1" applyAlignment="1">
      <alignment horizontal="right" vertical="center"/>
    </xf>
    <xf numFmtId="0" fontId="35" fillId="0" borderId="2" xfId="4" applyFont="1" applyBorder="1" applyAlignment="1">
      <alignment horizontal="center" vertical="center" wrapText="1"/>
    </xf>
    <xf numFmtId="0" fontId="35" fillId="0" borderId="2" xfId="4" applyFont="1" applyBorder="1" applyAlignment="1">
      <alignment vertical="center" wrapText="1"/>
    </xf>
    <xf numFmtId="167" fontId="15" fillId="0" borderId="2" xfId="5" applyNumberFormat="1" applyFont="1" applyBorder="1" applyAlignment="1">
      <alignment horizontal="center" vertical="center" wrapText="1"/>
    </xf>
    <xf numFmtId="167" fontId="35" fillId="0" borderId="2" xfId="5" applyNumberFormat="1" applyFont="1" applyBorder="1" applyAlignment="1">
      <alignment horizontal="center" vertical="center" wrapText="1"/>
    </xf>
    <xf numFmtId="0" fontId="15" fillId="0" borderId="2" xfId="4" applyFont="1" applyBorder="1" applyAlignment="1">
      <alignment horizontal="center" vertical="center" wrapText="1"/>
    </xf>
    <xf numFmtId="0" fontId="15" fillId="0" borderId="2" xfId="4" applyFont="1" applyBorder="1" applyAlignment="1">
      <alignment vertical="center" wrapText="1"/>
    </xf>
    <xf numFmtId="0" fontId="39" fillId="0" borderId="0" xfId="4" applyFont="1" applyAlignment="1">
      <alignment horizontal="right" vertical="center"/>
    </xf>
    <xf numFmtId="167" fontId="15" fillId="0" borderId="6" xfId="5" applyNumberFormat="1" applyFont="1" applyBorder="1" applyAlignment="1">
      <alignment horizontal="center" vertical="center" wrapText="1"/>
    </xf>
    <xf numFmtId="167" fontId="4" fillId="0" borderId="0" xfId="4" applyNumberFormat="1" applyFont="1"/>
    <xf numFmtId="167" fontId="15" fillId="0" borderId="6" xfId="5" applyNumberFormat="1" applyFont="1" applyFill="1" applyBorder="1" applyAlignment="1">
      <alignment horizontal="center" vertical="center" wrapText="1"/>
    </xf>
    <xf numFmtId="167" fontId="15" fillId="0" borderId="0" xfId="4" applyNumberFormat="1" applyFont="1"/>
    <xf numFmtId="0" fontId="39" fillId="0" borderId="6" xfId="4" applyFont="1" applyBorder="1" applyAlignment="1">
      <alignment horizontal="center" vertical="center" wrapText="1"/>
    </xf>
    <xf numFmtId="0" fontId="39" fillId="0" borderId="6" xfId="4" applyFont="1" applyBorder="1" applyAlignment="1">
      <alignment vertical="center" wrapText="1"/>
    </xf>
    <xf numFmtId="167" fontId="39" fillId="0" borderId="6" xfId="5" applyNumberFormat="1" applyFont="1" applyFill="1" applyBorder="1" applyAlignment="1">
      <alignment horizontal="center" vertical="center" wrapText="1"/>
    </xf>
    <xf numFmtId="0" fontId="39" fillId="0" borderId="6" xfId="4" quotePrefix="1" applyFont="1" applyBorder="1" applyAlignment="1">
      <alignment vertical="center" wrapText="1"/>
    </xf>
    <xf numFmtId="0" fontId="15" fillId="0" borderId="7" xfId="4" applyFont="1" applyBorder="1" applyAlignment="1">
      <alignment vertical="center" wrapText="1"/>
    </xf>
    <xf numFmtId="164" fontId="15" fillId="0" borderId="0" xfId="7" applyFont="1"/>
    <xf numFmtId="0" fontId="35" fillId="0" borderId="7" xfId="4" applyFont="1" applyBorder="1" applyAlignment="1">
      <alignment vertical="center" wrapText="1"/>
    </xf>
    <xf numFmtId="0" fontId="40" fillId="0" borderId="0" xfId="4" applyFont="1" applyAlignment="1">
      <alignment vertical="center" wrapText="1"/>
    </xf>
    <xf numFmtId="0" fontId="34" fillId="0" borderId="6" xfId="4" applyFont="1" applyBorder="1" applyAlignment="1">
      <alignment vertical="center" wrapText="1"/>
    </xf>
    <xf numFmtId="0" fontId="41" fillId="0" borderId="0" xfId="4" applyFont="1" applyAlignment="1">
      <alignment vertical="center" wrapText="1"/>
    </xf>
    <xf numFmtId="0" fontId="26" fillId="0" borderId="0" xfId="4" applyFont="1" applyAlignment="1">
      <alignment vertical="center" wrapText="1"/>
    </xf>
    <xf numFmtId="167" fontId="20" fillId="0" borderId="0" xfId="5" applyNumberFormat="1" applyFont="1" applyBorder="1" applyAlignment="1">
      <alignment horizontal="center" vertical="center" wrapText="1"/>
    </xf>
    <xf numFmtId="167" fontId="22" fillId="0" borderId="6" xfId="5" applyNumberFormat="1" applyFont="1" applyBorder="1" applyAlignment="1">
      <alignment horizontal="center" vertical="center" wrapText="1"/>
    </xf>
    <xf numFmtId="0" fontId="4" fillId="2" borderId="0" xfId="4" applyFont="1" applyFill="1"/>
    <xf numFmtId="0" fontId="35" fillId="2" borderId="6" xfId="4" applyFont="1" applyFill="1" applyBorder="1" applyAlignment="1">
      <alignment horizontal="center" vertical="center" wrapText="1"/>
    </xf>
    <xf numFmtId="0" fontId="35" fillId="0" borderId="14" xfId="4" applyFont="1" applyBorder="1" applyAlignment="1">
      <alignment horizontal="center" vertical="center" wrapText="1"/>
    </xf>
    <xf numFmtId="0" fontId="35" fillId="0" borderId="14" xfId="4" applyFont="1" applyBorder="1" applyAlignment="1">
      <alignment vertical="center" wrapText="1"/>
    </xf>
    <xf numFmtId="3" fontId="35" fillId="0" borderId="14" xfId="4" applyNumberFormat="1" applyFont="1" applyBorder="1" applyAlignment="1">
      <alignment vertical="center" wrapText="1"/>
    </xf>
    <xf numFmtId="3" fontId="4" fillId="0" borderId="0" xfId="4" applyNumberFormat="1" applyFont="1"/>
    <xf numFmtId="0" fontId="35" fillId="0" borderId="15" xfId="4" applyFont="1" applyBorder="1" applyAlignment="1">
      <alignment horizontal="center" vertical="center" wrapText="1"/>
    </xf>
    <xf numFmtId="0" fontId="35" fillId="0" borderId="15" xfId="4" applyFont="1" applyBorder="1" applyAlignment="1">
      <alignment vertical="center" wrapText="1"/>
    </xf>
    <xf numFmtId="3" fontId="35" fillId="0" borderId="15" xfId="4" applyNumberFormat="1" applyFont="1" applyBorder="1" applyAlignment="1">
      <alignment vertical="center" wrapText="1"/>
    </xf>
    <xf numFmtId="3" fontId="35" fillId="2" borderId="15" xfId="4" applyNumberFormat="1" applyFont="1" applyFill="1" applyBorder="1" applyAlignment="1">
      <alignment vertical="center" wrapText="1"/>
    </xf>
    <xf numFmtId="0" fontId="15" fillId="0" borderId="15" xfId="4" applyFont="1" applyBorder="1" applyAlignment="1">
      <alignment horizontal="center" vertical="center" wrapText="1"/>
    </xf>
    <xf numFmtId="0" fontId="15" fillId="0" borderId="15" xfId="4" applyFont="1" applyBorder="1" applyAlignment="1">
      <alignment vertical="center" wrapText="1"/>
    </xf>
    <xf numFmtId="3" fontId="4" fillId="0" borderId="15" xfId="4" applyNumberFormat="1" applyFont="1" applyBorder="1" applyAlignment="1">
      <alignment wrapText="1"/>
    </xf>
    <xf numFmtId="3" fontId="15" fillId="0" borderId="15" xfId="8" applyNumberFormat="1" applyFont="1" applyBorder="1" applyAlignment="1">
      <alignment horizontal="right" vertical="center"/>
    </xf>
    <xf numFmtId="3" fontId="15" fillId="0" borderId="15" xfId="4" applyNumberFormat="1" applyFont="1" applyBorder="1" applyAlignment="1">
      <alignment horizontal="right" vertical="center" wrapText="1"/>
    </xf>
    <xf numFmtId="0" fontId="4" fillId="0" borderId="15" xfId="4" applyFont="1" applyBorder="1"/>
    <xf numFmtId="0" fontId="4" fillId="2" borderId="15" xfId="4" applyFont="1" applyFill="1" applyBorder="1"/>
    <xf numFmtId="0" fontId="4" fillId="0" borderId="15" xfId="4" applyFont="1" applyBorder="1" applyAlignment="1">
      <alignment wrapText="1"/>
    </xf>
    <xf numFmtId="0" fontId="21" fillId="0" borderId="15" xfId="4" applyFont="1" applyBorder="1" applyAlignment="1">
      <alignment wrapText="1"/>
    </xf>
    <xf numFmtId="3" fontId="21" fillId="0" borderId="15" xfId="4" applyNumberFormat="1" applyFont="1" applyBorder="1" applyAlignment="1">
      <alignment wrapText="1"/>
    </xf>
    <xf numFmtId="3" fontId="21" fillId="2" borderId="15" xfId="4" applyNumberFormat="1" applyFont="1" applyFill="1" applyBorder="1" applyAlignment="1">
      <alignment wrapText="1"/>
    </xf>
    <xf numFmtId="3" fontId="21" fillId="0" borderId="0" xfId="4" applyNumberFormat="1" applyFont="1"/>
    <xf numFmtId="0" fontId="15" fillId="0" borderId="15" xfId="0" applyFont="1" applyBorder="1" applyAlignment="1">
      <alignment horizontal="left" vertical="center" wrapText="1"/>
    </xf>
    <xf numFmtId="3" fontId="35" fillId="0" borderId="15" xfId="4" applyNumberFormat="1" applyFont="1" applyBorder="1" applyAlignment="1">
      <alignment wrapText="1"/>
    </xf>
    <xf numFmtId="3" fontId="35" fillId="2" borderId="15" xfId="4" applyNumberFormat="1" applyFont="1" applyFill="1" applyBorder="1" applyAlignment="1">
      <alignment wrapText="1"/>
    </xf>
    <xf numFmtId="0" fontId="35" fillId="0" borderId="0" xfId="4" applyFont="1"/>
    <xf numFmtId="3" fontId="35" fillId="0" borderId="0" xfId="4" applyNumberFormat="1" applyFont="1"/>
    <xf numFmtId="3" fontId="15" fillId="0" borderId="15" xfId="9" applyNumberFormat="1" applyFont="1" applyBorder="1" applyAlignment="1">
      <alignment horizontal="left" vertical="center" wrapText="1"/>
    </xf>
    <xf numFmtId="3" fontId="15" fillId="0" borderId="15" xfId="4" applyNumberFormat="1" applyFont="1" applyBorder="1" applyAlignment="1">
      <alignment wrapText="1"/>
    </xf>
    <xf numFmtId="168" fontId="15" fillId="0" borderId="15" xfId="10" applyNumberFormat="1" applyFont="1" applyBorder="1" applyAlignment="1">
      <alignment horizontal="left" vertical="center" wrapText="1"/>
    </xf>
    <xf numFmtId="169" fontId="15" fillId="0" borderId="15" xfId="11" applyNumberFormat="1" applyFont="1" applyBorder="1"/>
    <xf numFmtId="169" fontId="15" fillId="2" borderId="15" xfId="11" applyNumberFormat="1" applyFont="1" applyFill="1" applyBorder="1"/>
    <xf numFmtId="3" fontId="15" fillId="0" borderId="15" xfId="0" applyNumberFormat="1" applyFont="1" applyBorder="1" applyAlignment="1">
      <alignment horizontal="left" vertical="center" wrapText="1"/>
    </xf>
    <xf numFmtId="0" fontId="15" fillId="0" borderId="15" xfId="12" applyFont="1" applyBorder="1" applyAlignment="1">
      <alignment horizontal="left" vertical="center" wrapText="1" shrinkToFit="1"/>
    </xf>
    <xf numFmtId="1" fontId="15" fillId="0" borderId="15" xfId="13" applyNumberFormat="1" applyFont="1" applyBorder="1" applyAlignment="1">
      <alignment horizontal="left" vertical="center" wrapText="1"/>
    </xf>
    <xf numFmtId="3" fontId="35" fillId="0" borderId="15" xfId="4" applyNumberFormat="1" applyFont="1" applyBorder="1" applyAlignment="1">
      <alignment horizontal="right" vertical="center" wrapText="1"/>
    </xf>
    <xf numFmtId="0" fontId="21" fillId="0" borderId="15" xfId="4" applyFont="1" applyBorder="1"/>
    <xf numFmtId="0" fontId="21" fillId="2" borderId="15" xfId="4" applyFont="1" applyFill="1" applyBorder="1"/>
    <xf numFmtId="0" fontId="35" fillId="2" borderId="15" xfId="4" applyFont="1" applyFill="1" applyBorder="1" applyAlignment="1">
      <alignment horizontal="center" vertical="center" wrapText="1"/>
    </xf>
    <xf numFmtId="0" fontId="35" fillId="0" borderId="15" xfId="4" applyFont="1" applyBorder="1" applyAlignment="1">
      <alignment horizontal="left" vertical="center" wrapText="1"/>
    </xf>
    <xf numFmtId="3" fontId="21" fillId="0" borderId="15" xfId="4" applyNumberFormat="1" applyFont="1" applyBorder="1" applyAlignment="1">
      <alignment horizontal="center" vertical="center" wrapText="1"/>
    </xf>
    <xf numFmtId="169" fontId="21" fillId="0" borderId="15" xfId="11" applyNumberFormat="1" applyFont="1" applyBorder="1" applyAlignment="1">
      <alignment horizontal="center" vertical="center"/>
    </xf>
    <xf numFmtId="169" fontId="35" fillId="2" borderId="15" xfId="11" applyNumberFormat="1" applyFont="1" applyFill="1" applyBorder="1" applyAlignment="1">
      <alignment horizontal="center" vertical="center" wrapText="1"/>
    </xf>
    <xf numFmtId="0" fontId="21" fillId="0" borderId="16" xfId="4" applyFont="1" applyBorder="1" applyAlignment="1">
      <alignment vertical="center" wrapText="1"/>
    </xf>
    <xf numFmtId="0" fontId="21" fillId="0" borderId="0" xfId="4" applyFont="1" applyAlignment="1">
      <alignment vertical="center" wrapText="1"/>
    </xf>
    <xf numFmtId="0" fontId="21" fillId="0" borderId="0" xfId="4" applyFont="1" applyAlignment="1">
      <alignment horizontal="center" vertical="center"/>
    </xf>
    <xf numFmtId="0" fontId="37" fillId="0" borderId="15" xfId="4" applyFont="1" applyBorder="1" applyAlignment="1">
      <alignment vertical="center" wrapText="1"/>
    </xf>
    <xf numFmtId="0" fontId="21" fillId="0" borderId="0" xfId="4" applyFont="1" applyAlignment="1">
      <alignment horizontal="left" vertical="center" wrapText="1"/>
    </xf>
    <xf numFmtId="0" fontId="35" fillId="0" borderId="17" xfId="4" applyFont="1" applyBorder="1" applyAlignment="1">
      <alignment horizontal="center" vertical="center" wrapText="1"/>
    </xf>
    <xf numFmtId="0" fontId="35" fillId="0" borderId="17" xfId="4" applyFont="1" applyBorder="1" applyAlignment="1">
      <alignment vertical="center" wrapText="1"/>
    </xf>
    <xf numFmtId="3" fontId="4" fillId="0" borderId="17" xfId="4" applyNumberFormat="1" applyFont="1" applyBorder="1" applyAlignment="1">
      <alignment wrapText="1"/>
    </xf>
    <xf numFmtId="0" fontId="4" fillId="0" borderId="17" xfId="4" applyFont="1" applyBorder="1"/>
    <xf numFmtId="0" fontId="35" fillId="2" borderId="17" xfId="4" applyFont="1" applyFill="1" applyBorder="1" applyAlignment="1">
      <alignment horizontal="center" vertical="center" wrapText="1"/>
    </xf>
    <xf numFmtId="0" fontId="10" fillId="0" borderId="6" xfId="4" applyFont="1" applyBorder="1" applyAlignment="1">
      <alignment horizontal="center" vertical="center" wrapText="1"/>
    </xf>
    <xf numFmtId="0" fontId="10" fillId="2" borderId="6" xfId="4" applyFont="1" applyFill="1" applyBorder="1" applyAlignment="1">
      <alignment horizontal="center" vertical="center" wrapText="1"/>
    </xf>
    <xf numFmtId="0" fontId="21" fillId="0" borderId="15" xfId="4" applyFont="1" applyBorder="1" applyAlignment="1">
      <alignment vertical="center" wrapText="1"/>
    </xf>
    <xf numFmtId="0" fontId="4" fillId="0" borderId="15" xfId="4" applyFont="1" applyBorder="1" applyAlignment="1">
      <alignment vertical="center" wrapText="1"/>
    </xf>
    <xf numFmtId="0" fontId="9" fillId="0" borderId="0" xfId="4" applyFont="1"/>
    <xf numFmtId="0" fontId="10" fillId="0" borderId="18" xfId="0" applyFont="1" applyBorder="1" applyAlignment="1">
      <alignment horizontal="center" vertical="center" wrapText="1"/>
    </xf>
    <xf numFmtId="3" fontId="10" fillId="0" borderId="18" xfId="8" applyNumberFormat="1" applyFont="1" applyBorder="1" applyAlignment="1">
      <alignment horizontal="right" vertical="center"/>
    </xf>
    <xf numFmtId="3" fontId="12" fillId="0" borderId="0" xfId="4" applyNumberFormat="1" applyFont="1"/>
    <xf numFmtId="0" fontId="12" fillId="0" borderId="0" xfId="4" applyFont="1"/>
    <xf numFmtId="3" fontId="12" fillId="0" borderId="4" xfId="8" applyNumberFormat="1" applyFont="1" applyBorder="1" applyAlignment="1">
      <alignment horizontal="center" vertical="center"/>
    </xf>
    <xf numFmtId="0" fontId="12" fillId="0" borderId="4" xfId="0" applyFont="1" applyBorder="1" applyAlignment="1">
      <alignment horizontal="left" vertical="center" wrapText="1"/>
    </xf>
    <xf numFmtId="3" fontId="12" fillId="0" borderId="4" xfId="8" applyNumberFormat="1" applyFont="1" applyBorder="1" applyAlignment="1">
      <alignment horizontal="right" vertical="center"/>
    </xf>
    <xf numFmtId="3" fontId="12" fillId="0" borderId="4" xfId="9" applyNumberFormat="1" applyFont="1" applyBorder="1" applyAlignment="1">
      <alignment horizontal="left" vertical="center" wrapText="1"/>
    </xf>
    <xf numFmtId="168" fontId="12" fillId="0" borderId="4" xfId="10" applyNumberFormat="1" applyFont="1" applyBorder="1" applyAlignment="1">
      <alignment horizontal="left" vertical="center" wrapText="1"/>
    </xf>
    <xf numFmtId="3" fontId="12" fillId="0" borderId="4" xfId="0" applyNumberFormat="1" applyFont="1" applyBorder="1" applyAlignment="1">
      <alignment horizontal="left" vertical="center" wrapText="1"/>
    </xf>
    <xf numFmtId="0" fontId="12" fillId="0" borderId="4" xfId="12" applyFont="1" applyBorder="1" applyAlignment="1">
      <alignment horizontal="left" vertical="center" wrapText="1" shrinkToFit="1"/>
    </xf>
    <xf numFmtId="1" fontId="12" fillId="0" borderId="4" xfId="13" applyNumberFormat="1" applyFont="1" applyBorder="1" applyAlignment="1">
      <alignment horizontal="left" vertical="center" wrapText="1"/>
    </xf>
    <xf numFmtId="3" fontId="12" fillId="0" borderId="5" xfId="8" applyNumberFormat="1" applyFont="1" applyBorder="1" applyAlignment="1">
      <alignment horizontal="center" vertical="center"/>
    </xf>
    <xf numFmtId="0" fontId="12" fillId="0" borderId="5" xfId="0" applyFont="1" applyBorder="1" applyAlignment="1">
      <alignment horizontal="left" vertical="center" wrapText="1"/>
    </xf>
    <xf numFmtId="3" fontId="12" fillId="0" borderId="5" xfId="8" applyNumberFormat="1" applyFont="1" applyBorder="1" applyAlignment="1">
      <alignment horizontal="right" vertical="center"/>
    </xf>
    <xf numFmtId="0" fontId="11" fillId="0" borderId="0" xfId="4" applyFont="1"/>
    <xf numFmtId="0" fontId="42" fillId="0" borderId="0" xfId="4" applyFont="1" applyAlignment="1">
      <alignment horizontal="center" vertical="center" wrapText="1"/>
    </xf>
    <xf numFmtId="0" fontId="12" fillId="0" borderId="6" xfId="4" applyFont="1" applyBorder="1" applyAlignment="1">
      <alignment horizontal="center" vertical="center" wrapText="1"/>
    </xf>
    <xf numFmtId="0" fontId="29" fillId="0" borderId="8" xfId="4" applyFont="1" applyBorder="1" applyAlignment="1">
      <alignment horizontal="center" vertical="center" wrapText="1"/>
    </xf>
    <xf numFmtId="0" fontId="26" fillId="0" borderId="8" xfId="4" applyFont="1" applyBorder="1" applyAlignment="1">
      <alignment horizontal="center" vertical="center" wrapText="1"/>
    </xf>
    <xf numFmtId="0" fontId="29" fillId="0" borderId="0" xfId="4" applyFont="1" applyAlignment="1">
      <alignment horizontal="center" vertical="center" wrapText="1"/>
    </xf>
    <xf numFmtId="0" fontId="29" fillId="0" borderId="6" xfId="4" applyFont="1" applyBorder="1" applyAlignment="1">
      <alignment horizontal="center" vertical="center" wrapText="1"/>
    </xf>
    <xf numFmtId="0" fontId="29" fillId="0" borderId="6" xfId="4" applyFont="1" applyBorder="1" applyAlignment="1">
      <alignment vertical="center" wrapText="1"/>
    </xf>
    <xf numFmtId="9" fontId="29" fillId="0" borderId="0" xfId="4" applyNumberFormat="1" applyFont="1" applyAlignment="1">
      <alignment horizontal="center" vertical="center" wrapText="1"/>
    </xf>
    <xf numFmtId="0" fontId="43" fillId="0" borderId="0" xfId="4" applyFont="1" applyAlignment="1">
      <alignment horizontal="right" vertical="center"/>
    </xf>
    <xf numFmtId="0" fontId="37" fillId="0" borderId="0" xfId="4" applyFont="1" applyAlignment="1">
      <alignment vertical="center" wrapText="1"/>
    </xf>
    <xf numFmtId="0" fontId="25" fillId="0" borderId="6" xfId="4" applyFont="1" applyBorder="1" applyAlignment="1">
      <alignment horizontal="center" vertical="center" wrapText="1"/>
    </xf>
    <xf numFmtId="0" fontId="25" fillId="0" borderId="6" xfId="4" applyFont="1" applyBorder="1" applyAlignment="1">
      <alignment vertical="center" wrapText="1"/>
    </xf>
    <xf numFmtId="0" fontId="37" fillId="0" borderId="6" xfId="4" applyFont="1" applyBorder="1" applyAlignment="1">
      <alignment vertical="center" wrapText="1"/>
    </xf>
    <xf numFmtId="167" fontId="37" fillId="0" borderId="6" xfId="5" applyNumberFormat="1" applyFont="1" applyBorder="1" applyAlignment="1">
      <alignment vertical="center" wrapText="1"/>
    </xf>
    <xf numFmtId="167" fontId="25" fillId="0" borderId="6" xfId="5" applyNumberFormat="1" applyFont="1" applyBorder="1" applyAlignment="1">
      <alignment vertical="center" wrapText="1"/>
    </xf>
    <xf numFmtId="0" fontId="37" fillId="0" borderId="6" xfId="4" applyFont="1" applyBorder="1" applyAlignment="1">
      <alignment horizontal="center" vertical="center" wrapText="1"/>
    </xf>
    <xf numFmtId="0" fontId="10" fillId="0" borderId="14" xfId="4" applyFont="1" applyBorder="1" applyAlignment="1">
      <alignment horizontal="center" vertical="center" wrapText="1"/>
    </xf>
    <xf numFmtId="169" fontId="10" fillId="0" borderId="14" xfId="4" applyNumberFormat="1" applyFont="1" applyBorder="1" applyAlignment="1">
      <alignment horizontal="center" vertical="center" wrapText="1"/>
    </xf>
    <xf numFmtId="169" fontId="10" fillId="0" borderId="14" xfId="11" applyNumberFormat="1" applyFont="1" applyFill="1" applyBorder="1" applyAlignment="1">
      <alignment horizontal="center" vertical="center" wrapText="1"/>
    </xf>
    <xf numFmtId="0" fontId="10" fillId="0" borderId="15" xfId="4" applyFont="1" applyBorder="1" applyAlignment="1">
      <alignment horizontal="center" vertical="center" wrapText="1"/>
    </xf>
    <xf numFmtId="0" fontId="10" fillId="0" borderId="15" xfId="4" applyFont="1" applyBorder="1" applyAlignment="1">
      <alignment vertical="center" wrapText="1"/>
    </xf>
    <xf numFmtId="169" fontId="10" fillId="0" borderId="15" xfId="4" applyNumberFormat="1" applyFont="1" applyBorder="1" applyAlignment="1">
      <alignment horizontal="center" vertical="center" wrapText="1"/>
    </xf>
    <xf numFmtId="169" fontId="10" fillId="0" borderId="15" xfId="11" applyNumberFormat="1" applyFont="1" applyFill="1" applyBorder="1" applyAlignment="1">
      <alignment horizontal="center" vertical="center" wrapText="1"/>
    </xf>
    <xf numFmtId="0" fontId="12" fillId="0" borderId="15" xfId="14" quotePrefix="1" applyFont="1" applyBorder="1" applyAlignment="1">
      <alignment horizontal="center" vertical="center" wrapText="1"/>
    </xf>
    <xf numFmtId="0" fontId="12" fillId="0" borderId="15" xfId="14" applyFont="1" applyBorder="1" applyAlignment="1">
      <alignment horizontal="left" vertical="center" wrapText="1"/>
    </xf>
    <xf numFmtId="0" fontId="12" fillId="0" borderId="15" xfId="14" applyFont="1" applyBorder="1" applyAlignment="1">
      <alignment horizontal="center" vertical="center" wrapText="1"/>
    </xf>
    <xf numFmtId="0" fontId="12" fillId="0" borderId="15" xfId="4" applyFont="1" applyBorder="1" applyAlignment="1">
      <alignment horizontal="center" vertical="center" wrapText="1"/>
    </xf>
    <xf numFmtId="169" fontId="12" fillId="0" borderId="15" xfId="11" applyNumberFormat="1" applyFont="1" applyFill="1" applyBorder="1" applyAlignment="1">
      <alignment horizontal="center" vertical="center" wrapText="1"/>
    </xf>
    <xf numFmtId="169" fontId="12" fillId="0" borderId="15" xfId="11" applyNumberFormat="1" applyFont="1" applyFill="1" applyBorder="1" applyAlignment="1">
      <alignment horizontal="right" vertical="center" wrapText="1"/>
    </xf>
    <xf numFmtId="0" fontId="12" fillId="0" borderId="15" xfId="0" applyFont="1" applyBorder="1" applyAlignment="1">
      <alignmen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4" applyFont="1" applyBorder="1" applyAlignment="1">
      <alignment horizontal="left" vertical="center" wrapText="1"/>
    </xf>
    <xf numFmtId="3" fontId="12" fillId="0" borderId="15" xfId="4" applyNumberFormat="1" applyFont="1" applyBorder="1" applyAlignment="1">
      <alignment horizontal="center" vertical="center" wrapText="1"/>
    </xf>
    <xf numFmtId="3" fontId="12" fillId="0" borderId="15" xfId="4" applyNumberFormat="1" applyFont="1" applyBorder="1" applyAlignment="1">
      <alignment horizontal="left" vertical="center" wrapText="1"/>
    </xf>
    <xf numFmtId="0" fontId="12" fillId="0" borderId="15" xfId="15" applyNumberFormat="1" applyFont="1" applyFill="1" applyBorder="1" applyAlignment="1">
      <alignment horizontal="left" vertical="center" wrapText="1"/>
    </xf>
    <xf numFmtId="169" fontId="12" fillId="0" borderId="15" xfId="15" applyNumberFormat="1" applyFont="1" applyFill="1" applyBorder="1" applyAlignment="1">
      <alignment horizontal="center" vertical="center" wrapText="1"/>
    </xf>
    <xf numFmtId="0" fontId="10" fillId="0" borderId="15" xfId="14" quotePrefix="1" applyFont="1" applyBorder="1" applyAlignment="1">
      <alignment horizontal="center" vertical="center" wrapText="1"/>
    </xf>
    <xf numFmtId="0" fontId="10" fillId="0" borderId="15" xfId="0" applyFont="1" applyBorder="1" applyAlignment="1">
      <alignment vertical="center" wrapText="1"/>
    </xf>
    <xf numFmtId="9" fontId="10" fillId="0" borderId="15"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15" xfId="14" applyFont="1" applyBorder="1" applyAlignment="1">
      <alignment horizontal="center" vertical="center" wrapText="1"/>
    </xf>
    <xf numFmtId="0" fontId="10" fillId="0" borderId="0" xfId="4" applyFont="1"/>
    <xf numFmtId="0" fontId="12" fillId="0" borderId="15" xfId="15" applyNumberFormat="1" applyFont="1" applyFill="1" applyBorder="1" applyAlignment="1">
      <alignment horizontal="center" vertical="center" wrapText="1"/>
    </xf>
    <xf numFmtId="169" fontId="12" fillId="0" borderId="15" xfId="11" applyNumberFormat="1" applyFont="1" applyFill="1" applyBorder="1" applyAlignment="1">
      <alignment vertical="center" wrapText="1"/>
    </xf>
    <xf numFmtId="49" fontId="12" fillId="0" borderId="15" xfId="15" applyNumberFormat="1" applyFont="1" applyFill="1" applyBorder="1" applyAlignment="1">
      <alignment horizontal="center" vertical="center" wrapText="1"/>
    </xf>
    <xf numFmtId="3" fontId="10" fillId="0" borderId="15" xfId="4" applyNumberFormat="1" applyFont="1" applyBorder="1" applyAlignment="1">
      <alignment horizontal="center" vertical="center" wrapText="1"/>
    </xf>
    <xf numFmtId="3" fontId="10" fillId="0" borderId="15" xfId="4" applyNumberFormat="1" applyFont="1" applyBorder="1" applyAlignment="1">
      <alignment vertical="center" wrapText="1"/>
    </xf>
    <xf numFmtId="0" fontId="10" fillId="0" borderId="15" xfId="4" applyFont="1" applyBorder="1" applyAlignment="1">
      <alignment horizontal="left" vertical="center" wrapText="1"/>
    </xf>
    <xf numFmtId="0" fontId="10" fillId="0" borderId="15" xfId="16" applyFont="1" applyBorder="1" applyAlignment="1">
      <alignment horizontal="center" vertical="center" wrapText="1"/>
    </xf>
    <xf numFmtId="0" fontId="10" fillId="0" borderId="15" xfId="16" applyFont="1" applyBorder="1" applyAlignment="1">
      <alignment horizontal="left" vertical="center" wrapText="1"/>
    </xf>
    <xf numFmtId="0" fontId="14" fillId="0" borderId="15" xfId="16" applyFont="1" applyBorder="1" applyAlignment="1">
      <alignment horizontal="center" vertical="center" wrapText="1"/>
    </xf>
    <xf numFmtId="0" fontId="12" fillId="0" borderId="15" xfId="16" applyFont="1" applyBorder="1" applyAlignment="1">
      <alignment horizontal="left" vertical="center" wrapText="1"/>
    </xf>
    <xf numFmtId="0" fontId="12" fillId="0" borderId="15" xfId="16" applyFont="1" applyBorder="1" applyAlignment="1">
      <alignment horizontal="center" vertical="center" wrapText="1"/>
    </xf>
    <xf numFmtId="0" fontId="12" fillId="0" borderId="15" xfId="4" applyFont="1" applyBorder="1"/>
    <xf numFmtId="169" fontId="12" fillId="0" borderId="15" xfId="11" applyNumberFormat="1" applyFont="1" applyFill="1" applyBorder="1"/>
    <xf numFmtId="1" fontId="12" fillId="0" borderId="15" xfId="13" applyNumberFormat="1" applyFont="1" applyBorder="1" applyAlignment="1">
      <alignment vertical="center" wrapText="1"/>
    </xf>
    <xf numFmtId="1" fontId="12" fillId="0" borderId="15" xfId="13" applyNumberFormat="1" applyFont="1" applyBorder="1" applyAlignment="1">
      <alignment horizontal="center" vertical="center" wrapText="1"/>
    </xf>
    <xf numFmtId="0" fontId="12" fillId="0" borderId="15" xfId="16" quotePrefix="1" applyFont="1" applyBorder="1" applyAlignment="1">
      <alignment horizontal="center" vertical="center" wrapText="1"/>
    </xf>
    <xf numFmtId="0" fontId="10" fillId="0" borderId="15" xfId="4" applyFont="1" applyBorder="1"/>
    <xf numFmtId="0" fontId="10" fillId="0" borderId="15" xfId="17" applyFont="1" applyBorder="1" applyAlignment="1">
      <alignment horizontal="left" vertical="center" wrapText="1"/>
    </xf>
    <xf numFmtId="0" fontId="12" fillId="0" borderId="15" xfId="18" applyFont="1" applyBorder="1" applyAlignment="1">
      <alignment horizontal="center" vertical="center"/>
    </xf>
    <xf numFmtId="0" fontId="12" fillId="0" borderId="15" xfId="18" applyFont="1" applyBorder="1" applyAlignment="1">
      <alignment horizontal="left" vertical="center" wrapText="1"/>
    </xf>
    <xf numFmtId="0" fontId="12" fillId="0" borderId="15" xfId="18" applyFont="1" applyBorder="1" applyAlignment="1">
      <alignment horizontal="center" vertical="center" wrapText="1"/>
    </xf>
    <xf numFmtId="167" fontId="12" fillId="0" borderId="15" xfId="19" applyNumberFormat="1" applyFont="1" applyFill="1" applyBorder="1" applyAlignment="1">
      <alignment horizontal="center" vertical="center" wrapText="1"/>
    </xf>
    <xf numFmtId="0" fontId="10" fillId="0" borderId="15" xfId="18" applyFont="1" applyBorder="1" applyAlignment="1">
      <alignment horizontal="left" vertical="center" wrapText="1"/>
    </xf>
    <xf numFmtId="0" fontId="10" fillId="0" borderId="15" xfId="18" applyFont="1" applyBorder="1" applyAlignment="1">
      <alignment horizontal="center" vertical="center" wrapText="1"/>
    </xf>
    <xf numFmtId="0" fontId="12" fillId="0" borderId="15" xfId="20" applyFont="1" applyBorder="1" applyAlignment="1">
      <alignment horizontal="center" vertical="center" wrapText="1"/>
    </xf>
    <xf numFmtId="0" fontId="12" fillId="0" borderId="15" xfId="20" applyFont="1" applyBorder="1" applyAlignment="1">
      <alignment horizontal="left" vertical="center" wrapText="1"/>
    </xf>
    <xf numFmtId="3" fontId="12" fillId="0" borderId="15" xfId="21" applyNumberFormat="1" applyFont="1" applyFill="1" applyBorder="1" applyAlignment="1">
      <alignment horizontal="center" vertical="center" wrapText="1"/>
    </xf>
    <xf numFmtId="169" fontId="12" fillId="0" borderId="15" xfId="22" applyNumberFormat="1" applyFont="1" applyFill="1" applyBorder="1" applyAlignment="1">
      <alignment horizontal="center" vertical="center" wrapText="1"/>
    </xf>
    <xf numFmtId="0" fontId="12" fillId="0" borderId="15" xfId="23" applyFont="1" applyBorder="1" applyAlignment="1">
      <alignment horizontal="center" vertical="center" wrapText="1"/>
    </xf>
    <xf numFmtId="0" fontId="12" fillId="0" borderId="15" xfId="23" applyFont="1" applyBorder="1" applyAlignment="1">
      <alignment horizontal="left" vertical="center" wrapText="1"/>
    </xf>
    <xf numFmtId="0" fontId="12" fillId="0" borderId="15" xfId="23" applyFont="1" applyBorder="1" applyAlignment="1">
      <alignment horizontal="center" vertical="center"/>
    </xf>
    <xf numFmtId="0" fontId="12" fillId="0" borderId="15" xfId="23" applyFont="1" applyBorder="1" applyAlignment="1">
      <alignment vertical="center" wrapText="1"/>
    </xf>
    <xf numFmtId="0" fontId="12" fillId="0" borderId="15" xfId="18" applyFont="1" applyBorder="1" applyAlignment="1">
      <alignment horizontal="justify" vertical="center" wrapText="1"/>
    </xf>
    <xf numFmtId="0" fontId="12" fillId="0" borderId="15" xfId="23" applyFont="1" applyBorder="1" applyAlignment="1">
      <alignment horizontal="justify" vertical="center" wrapText="1"/>
    </xf>
    <xf numFmtId="2" fontId="12" fillId="0" borderId="15" xfId="23" applyNumberFormat="1" applyFont="1" applyBorder="1" applyAlignment="1">
      <alignment horizontal="center" vertical="center" wrapText="1"/>
    </xf>
    <xf numFmtId="0" fontId="12" fillId="0" borderId="15" xfId="20" applyFont="1" applyBorder="1" applyAlignment="1">
      <alignment vertical="center" wrapText="1"/>
    </xf>
    <xf numFmtId="3" fontId="12" fillId="0" borderId="15" xfId="23" applyNumberFormat="1" applyFont="1" applyBorder="1" applyAlignment="1">
      <alignment horizontal="left" vertical="center" wrapText="1"/>
    </xf>
    <xf numFmtId="3" fontId="12" fillId="0" borderId="15" xfId="23" applyNumberFormat="1" applyFont="1" applyBorder="1" applyAlignment="1">
      <alignment horizontal="center" vertical="center" wrapText="1"/>
    </xf>
    <xf numFmtId="3" fontId="12" fillId="0" borderId="15" xfId="18" applyNumberFormat="1" applyFont="1" applyBorder="1" applyAlignment="1">
      <alignment horizontal="left" vertical="center" wrapText="1"/>
    </xf>
    <xf numFmtId="3" fontId="12" fillId="0" borderId="15" xfId="24" applyNumberFormat="1" applyFont="1" applyBorder="1" applyAlignment="1">
      <alignment horizontal="left" vertical="center" wrapText="1"/>
    </xf>
    <xf numFmtId="0" fontId="10" fillId="0" borderId="17" xfId="4" applyFont="1" applyBorder="1"/>
    <xf numFmtId="169" fontId="10" fillId="0" borderId="17" xfId="11" applyNumberFormat="1" applyFont="1" applyFill="1" applyBorder="1" applyAlignment="1">
      <alignment horizontal="center" vertical="center" wrapText="1"/>
    </xf>
    <xf numFmtId="169" fontId="10" fillId="0" borderId="17" xfId="11" applyNumberFormat="1" applyFont="1" applyFill="1" applyBorder="1"/>
    <xf numFmtId="167" fontId="10" fillId="0" borderId="15" xfId="4" applyNumberFormat="1" applyFont="1" applyBorder="1" applyAlignment="1">
      <alignment horizontal="center" vertical="center" wrapText="1"/>
    </xf>
    <xf numFmtId="3" fontId="12" fillId="0" borderId="15" xfId="13" quotePrefix="1" applyNumberFormat="1" applyFont="1" applyBorder="1" applyAlignment="1">
      <alignment horizontal="center" vertical="center" wrapText="1"/>
    </xf>
    <xf numFmtId="3" fontId="10" fillId="0" borderId="15" xfId="13" applyNumberFormat="1" applyFont="1" applyBorder="1" applyAlignment="1">
      <alignment horizontal="left" vertical="center" wrapText="1"/>
    </xf>
    <xf numFmtId="0" fontId="11" fillId="0" borderId="15" xfId="4" applyFont="1" applyBorder="1"/>
    <xf numFmtId="1" fontId="12" fillId="0" borderId="15" xfId="13" applyNumberFormat="1" applyFont="1" applyBorder="1" applyAlignment="1">
      <alignment vertical="center"/>
    </xf>
    <xf numFmtId="167" fontId="12" fillId="0" borderId="15" xfId="25" applyNumberFormat="1" applyFont="1" applyFill="1" applyBorder="1" applyAlignment="1">
      <alignment vertical="center"/>
    </xf>
    <xf numFmtId="0" fontId="10" fillId="0" borderId="15" xfId="0" applyFont="1" applyBorder="1" applyAlignment="1">
      <alignment horizontal="center" vertical="center"/>
    </xf>
    <xf numFmtId="168" fontId="10" fillId="0" borderId="15" xfId="10" applyNumberFormat="1" applyFont="1" applyBorder="1" applyAlignment="1">
      <alignment horizontal="left" vertical="center" wrapText="1"/>
    </xf>
    <xf numFmtId="167" fontId="10" fillId="0" borderId="15" xfId="25" applyNumberFormat="1" applyFont="1" applyFill="1" applyBorder="1" applyAlignment="1">
      <alignment vertical="center"/>
    </xf>
    <xf numFmtId="49" fontId="10" fillId="0" borderId="15" xfId="13" applyNumberFormat="1" applyFont="1" applyBorder="1" applyAlignment="1">
      <alignment horizontal="center" vertical="center"/>
    </xf>
    <xf numFmtId="1" fontId="10" fillId="0" borderId="15" xfId="13" applyNumberFormat="1" applyFont="1" applyBorder="1" applyAlignment="1">
      <alignment vertical="center" wrapText="1"/>
    </xf>
    <xf numFmtId="168" fontId="44" fillId="0" borderId="15" xfId="10" applyNumberFormat="1" applyFont="1" applyBorder="1" applyAlignment="1">
      <alignment horizontal="center" vertical="center" wrapText="1"/>
    </xf>
    <xf numFmtId="1" fontId="10" fillId="0" borderId="15" xfId="13" applyNumberFormat="1" applyFont="1" applyBorder="1" applyAlignment="1">
      <alignment horizontal="center" vertical="center" wrapText="1"/>
    </xf>
    <xf numFmtId="0" fontId="12" fillId="0" borderId="15" xfId="0" applyFont="1" applyBorder="1" applyAlignment="1">
      <alignment horizontal="center" vertical="center"/>
    </xf>
    <xf numFmtId="168" fontId="12" fillId="0" borderId="15" xfId="10" applyNumberFormat="1" applyFont="1" applyBorder="1" applyAlignment="1">
      <alignment horizontal="left" vertical="center" wrapText="1"/>
    </xf>
    <xf numFmtId="168" fontId="12" fillId="0" borderId="15" xfId="10" applyNumberFormat="1" applyFont="1" applyBorder="1" applyAlignment="1">
      <alignment horizontal="center" vertical="center" wrapText="1"/>
    </xf>
    <xf numFmtId="167" fontId="12" fillId="0" borderId="15" xfId="0" applyNumberFormat="1" applyFont="1" applyBorder="1" applyAlignment="1">
      <alignment vertical="center"/>
    </xf>
    <xf numFmtId="49" fontId="44" fillId="0" borderId="15" xfId="13" applyNumberFormat="1" applyFont="1" applyBorder="1" applyAlignment="1">
      <alignment horizontal="center" vertical="center"/>
    </xf>
    <xf numFmtId="1" fontId="44" fillId="0" borderId="15" xfId="13" applyNumberFormat="1" applyFont="1" applyBorder="1" applyAlignment="1">
      <alignment vertical="center" wrapText="1"/>
    </xf>
    <xf numFmtId="1" fontId="44" fillId="0" borderId="15" xfId="13" applyNumberFormat="1" applyFont="1" applyBorder="1" applyAlignment="1">
      <alignment horizontal="center" vertical="center" wrapText="1"/>
    </xf>
    <xf numFmtId="167" fontId="44" fillId="0" borderId="15" xfId="25" applyNumberFormat="1" applyFont="1" applyFill="1" applyBorder="1" applyAlignment="1">
      <alignment vertical="center"/>
    </xf>
    <xf numFmtId="167" fontId="12" fillId="0" borderId="15" xfId="25" applyNumberFormat="1" applyFont="1" applyFill="1" applyBorder="1" applyAlignment="1">
      <alignment horizontal="center" vertical="center"/>
    </xf>
    <xf numFmtId="0" fontId="11" fillId="0" borderId="15" xfId="0" applyFont="1" applyBorder="1" applyAlignment="1">
      <alignment horizontal="center" vertical="center" wrapText="1"/>
    </xf>
    <xf numFmtId="0" fontId="44" fillId="0" borderId="15" xfId="0" applyFont="1" applyBorder="1" applyAlignment="1">
      <alignment horizontal="center" vertical="center"/>
    </xf>
    <xf numFmtId="0" fontId="12" fillId="0" borderId="15" xfId="0" applyFont="1" applyBorder="1" applyAlignment="1">
      <alignment horizontal="left" vertical="center" wrapText="1"/>
    </xf>
    <xf numFmtId="167" fontId="12" fillId="0" borderId="15" xfId="26" applyNumberFormat="1" applyFont="1" applyFill="1" applyBorder="1" applyAlignment="1">
      <alignment horizontal="center" vertical="center" wrapText="1"/>
    </xf>
    <xf numFmtId="3" fontId="12" fillId="0" borderId="15" xfId="0" applyNumberFormat="1" applyFont="1" applyBorder="1" applyAlignment="1">
      <alignment horizontal="right" vertical="center"/>
    </xf>
    <xf numFmtId="167" fontId="12" fillId="0" borderId="15" xfId="26" applyNumberFormat="1" applyFont="1" applyFill="1" applyBorder="1" applyAlignment="1">
      <alignment horizontal="right" vertical="center"/>
    </xf>
    <xf numFmtId="167" fontId="10" fillId="0" borderId="15" xfId="0" applyNumberFormat="1" applyFont="1" applyBorder="1" applyAlignment="1">
      <alignment horizontal="center" vertical="center" wrapText="1"/>
    </xf>
    <xf numFmtId="0" fontId="14" fillId="0" borderId="15" xfId="0" applyFont="1" applyBorder="1" applyAlignment="1">
      <alignment horizontal="center" vertical="center"/>
    </xf>
    <xf numFmtId="168" fontId="14" fillId="0" borderId="15" xfId="10" applyNumberFormat="1" applyFont="1" applyBorder="1" applyAlignment="1">
      <alignment horizontal="left" vertical="center" wrapText="1"/>
    </xf>
    <xf numFmtId="168" fontId="14" fillId="0" borderId="15" xfId="10" applyNumberFormat="1" applyFont="1" applyBorder="1" applyAlignment="1">
      <alignment horizontal="center" vertical="center" wrapText="1"/>
    </xf>
    <xf numFmtId="0" fontId="14" fillId="0" borderId="15" xfId="0" applyFont="1" applyBorder="1" applyAlignment="1">
      <alignment horizontal="center" vertical="center" wrapText="1"/>
    </xf>
    <xf numFmtId="167" fontId="14" fillId="0" borderId="15" xfId="25" applyNumberFormat="1" applyFont="1" applyFill="1" applyBorder="1" applyAlignment="1">
      <alignment vertical="center"/>
    </xf>
    <xf numFmtId="3" fontId="10" fillId="0" borderId="15" xfId="13" applyNumberFormat="1" applyFont="1" applyBorder="1" applyAlignment="1">
      <alignment horizontal="center" vertical="center" wrapText="1"/>
    </xf>
    <xf numFmtId="3" fontId="10" fillId="0" borderId="15" xfId="13" quotePrefix="1" applyNumberFormat="1" applyFont="1" applyBorder="1" applyAlignment="1">
      <alignment horizontal="right" vertical="center" wrapText="1"/>
    </xf>
    <xf numFmtId="49" fontId="12" fillId="0" borderId="15" xfId="13" applyNumberFormat="1" applyFont="1" applyBorder="1" applyAlignment="1">
      <alignment horizontal="center" vertical="center"/>
    </xf>
    <xf numFmtId="1" fontId="12" fillId="0" borderId="15" xfId="13" applyNumberFormat="1" applyFont="1" applyBorder="1" applyAlignment="1">
      <alignment horizontal="left" vertical="center" wrapText="1"/>
    </xf>
    <xf numFmtId="0" fontId="12" fillId="0" borderId="15" xfId="12" applyFont="1" applyBorder="1" applyAlignment="1">
      <alignment horizontal="center" vertical="center" wrapText="1" shrinkToFit="1"/>
    </xf>
    <xf numFmtId="3" fontId="12" fillId="0" borderId="15" xfId="13" quotePrefix="1" applyNumberFormat="1" applyFont="1" applyBorder="1" applyAlignment="1">
      <alignment horizontal="right" vertical="center" wrapText="1"/>
    </xf>
    <xf numFmtId="1" fontId="12" fillId="0" borderId="15" xfId="13" applyNumberFormat="1" applyFont="1" applyBorder="1" applyAlignment="1">
      <alignment horizontal="center" vertical="center"/>
    </xf>
    <xf numFmtId="1" fontId="12" fillId="0" borderId="15" xfId="13" applyNumberFormat="1" applyFont="1" applyBorder="1" applyAlignment="1">
      <alignment horizontal="justify" vertical="center" wrapText="1"/>
    </xf>
    <xf numFmtId="3" fontId="12" fillId="0" borderId="15" xfId="13" applyNumberFormat="1" applyFont="1" applyBorder="1" applyAlignment="1">
      <alignment horizontal="center" vertical="center" wrapText="1"/>
    </xf>
    <xf numFmtId="49" fontId="12" fillId="0" borderId="17" xfId="13" applyNumberFormat="1" applyFont="1" applyBorder="1" applyAlignment="1">
      <alignment horizontal="center" vertical="center"/>
    </xf>
    <xf numFmtId="1" fontId="12" fillId="0" borderId="17" xfId="13" applyNumberFormat="1" applyFont="1" applyBorder="1" applyAlignment="1">
      <alignment horizontal="left" vertical="center" wrapText="1"/>
    </xf>
    <xf numFmtId="0" fontId="12" fillId="0" borderId="17" xfId="12" applyFont="1" applyBorder="1" applyAlignment="1">
      <alignment horizontal="center" vertical="center" wrapText="1" shrinkToFit="1"/>
    </xf>
    <xf numFmtId="0" fontId="11" fillId="0" borderId="17" xfId="4" applyFont="1" applyBorder="1"/>
    <xf numFmtId="3" fontId="12" fillId="0" borderId="17" xfId="13" quotePrefix="1" applyNumberFormat="1" applyFont="1" applyBorder="1" applyAlignment="1">
      <alignment horizontal="right" vertical="center" wrapText="1"/>
    </xf>
    <xf numFmtId="0" fontId="27" fillId="0" borderId="0" xfId="0" applyFont="1" applyAlignment="1">
      <alignment vertical="center"/>
    </xf>
    <xf numFmtId="0" fontId="37" fillId="0" borderId="0" xfId="4" applyFont="1" applyAlignment="1">
      <alignment horizontal="left" vertical="center" wrapText="1"/>
    </xf>
    <xf numFmtId="0" fontId="37" fillId="0" borderId="0" xfId="4" applyFont="1" applyAlignment="1">
      <alignment horizontal="center" vertical="center"/>
    </xf>
    <xf numFmtId="0" fontId="38" fillId="0" borderId="0" xfId="4" applyFont="1" applyAlignment="1">
      <alignment horizontal="center" vertical="center"/>
    </xf>
    <xf numFmtId="0" fontId="27" fillId="0" borderId="0" xfId="0" applyFont="1" applyAlignment="1">
      <alignment horizontal="center" vertical="center"/>
    </xf>
    <xf numFmtId="0" fontId="37" fillId="0" borderId="0" xfId="4" applyFont="1" applyAlignment="1">
      <alignment horizontal="center" vertical="center" wrapText="1"/>
    </xf>
    <xf numFmtId="0" fontId="37" fillId="0" borderId="0" xfId="4" applyFont="1" applyAlignment="1">
      <alignment vertical="center" wrapText="1"/>
    </xf>
    <xf numFmtId="0" fontId="35" fillId="0" borderId="6" xfId="4" applyFont="1" applyBorder="1" applyAlignment="1">
      <alignment horizontal="center" vertical="center" wrapText="1"/>
    </xf>
    <xf numFmtId="0" fontId="35" fillId="0" borderId="7" xfId="4" applyFont="1" applyBorder="1" applyAlignment="1">
      <alignment horizontal="center" vertical="center" wrapText="1"/>
    </xf>
    <xf numFmtId="0" fontId="35" fillId="0" borderId="13" xfId="4" applyFont="1" applyBorder="1" applyAlignment="1">
      <alignment horizontal="center" vertical="center" wrapText="1"/>
    </xf>
    <xf numFmtId="0" fontId="35" fillId="0" borderId="0" xfId="4" applyFont="1" applyAlignment="1">
      <alignment horizontal="right" vertical="center" wrapText="1"/>
    </xf>
    <xf numFmtId="0" fontId="35" fillId="0" borderId="19" xfId="4" applyFont="1" applyBorder="1" applyAlignment="1">
      <alignment horizontal="center" vertical="center" wrapText="1"/>
    </xf>
    <xf numFmtId="0" fontId="35" fillId="0" borderId="8" xfId="4" applyFont="1" applyBorder="1" applyAlignment="1">
      <alignment horizontal="center" vertical="center" wrapText="1"/>
    </xf>
    <xf numFmtId="0" fontId="26" fillId="0" borderId="0" xfId="4" applyFont="1" applyAlignment="1">
      <alignment horizontal="center" vertical="center"/>
    </xf>
    <xf numFmtId="0" fontId="27" fillId="0" borderId="0" xfId="4" applyFont="1" applyAlignment="1">
      <alignment horizontal="center" vertical="center"/>
    </xf>
    <xf numFmtId="0" fontId="35" fillId="0" borderId="0" xfId="4" applyFont="1" applyAlignment="1">
      <alignment horizontal="center" vertical="center"/>
    </xf>
    <xf numFmtId="0" fontId="10" fillId="0" borderId="6" xfId="4" applyFont="1" applyBorder="1" applyAlignment="1">
      <alignment horizontal="center" vertical="center" wrapText="1"/>
    </xf>
    <xf numFmtId="0" fontId="42" fillId="0" borderId="0" xfId="4" applyFont="1" applyAlignment="1">
      <alignment horizontal="center" vertical="center" wrapText="1"/>
    </xf>
    <xf numFmtId="0" fontId="42" fillId="0" borderId="0" xfId="4" applyFont="1" applyAlignment="1">
      <alignment horizontal="center" vertical="center"/>
    </xf>
    <xf numFmtId="0" fontId="43" fillId="0" borderId="0" xfId="4" applyFont="1" applyAlignment="1">
      <alignment horizontal="center" vertical="center"/>
    </xf>
    <xf numFmtId="0" fontId="10" fillId="0" borderId="7" xfId="4" applyFont="1" applyBorder="1" applyAlignment="1">
      <alignment horizontal="center" vertical="center" wrapText="1"/>
    </xf>
    <xf numFmtId="0" fontId="10" fillId="0" borderId="12" xfId="4" applyFont="1" applyBorder="1" applyAlignment="1">
      <alignment horizontal="center" vertical="center" wrapText="1"/>
    </xf>
    <xf numFmtId="0" fontId="10" fillId="0" borderId="13" xfId="4" applyFont="1" applyBorder="1" applyAlignment="1">
      <alignment horizontal="center" vertical="center" wrapText="1"/>
    </xf>
    <xf numFmtId="166" fontId="10" fillId="0" borderId="2" xfId="1" applyNumberFormat="1" applyFont="1" applyBorder="1" applyAlignment="1">
      <alignment horizontal="center" vertical="center" wrapText="1"/>
    </xf>
    <xf numFmtId="166" fontId="2" fillId="0" borderId="0" xfId="1" applyNumberFormat="1" applyFont="1" applyFill="1" applyAlignment="1">
      <alignment horizontal="center"/>
    </xf>
    <xf numFmtId="0" fontId="5" fillId="0" borderId="0" xfId="2" applyFont="1" applyAlignment="1">
      <alignment horizontal="center"/>
    </xf>
    <xf numFmtId="0" fontId="6" fillId="0" borderId="0" xfId="2" applyFont="1" applyAlignment="1">
      <alignment horizontal="center"/>
    </xf>
    <xf numFmtId="166" fontId="15" fillId="0" borderId="1" xfId="1" applyNumberFormat="1" applyFont="1" applyFill="1" applyBorder="1" applyAlignment="1">
      <alignment horizont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26" fillId="0" borderId="2" xfId="4" applyFont="1" applyBorder="1" applyAlignment="1">
      <alignment horizontal="center" vertical="center" wrapText="1"/>
    </xf>
    <xf numFmtId="0" fontId="26" fillId="0" borderId="9" xfId="4" applyFont="1" applyBorder="1" applyAlignment="1">
      <alignment horizontal="center" vertical="center" wrapText="1"/>
    </xf>
    <xf numFmtId="0" fontId="26" fillId="0" borderId="10" xfId="4" applyFont="1" applyBorder="1" applyAlignment="1">
      <alignment horizontal="center" vertical="center" wrapText="1"/>
    </xf>
    <xf numFmtId="0" fontId="26" fillId="0" borderId="11" xfId="4" applyFont="1" applyBorder="1" applyAlignment="1">
      <alignment horizontal="center" vertical="center" wrapText="1"/>
    </xf>
    <xf numFmtId="0" fontId="26" fillId="0" borderId="0" xfId="4" applyFont="1" applyAlignment="1">
      <alignment horizontal="center" vertical="center" wrapText="1"/>
    </xf>
    <xf numFmtId="0" fontId="37" fillId="0" borderId="6" xfId="4" applyFont="1" applyBorder="1" applyAlignment="1">
      <alignment horizontal="center" vertical="center" wrapText="1"/>
    </xf>
    <xf numFmtId="0" fontId="25" fillId="0" borderId="7" xfId="4" applyFont="1" applyBorder="1" applyAlignment="1">
      <alignment horizontal="center" vertical="center" wrapTex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37" fillId="0" borderId="7" xfId="4" applyFont="1" applyBorder="1" applyAlignment="1">
      <alignment horizontal="center" vertical="center" wrapText="1"/>
    </xf>
    <xf numFmtId="0" fontId="37" fillId="0" borderId="12" xfId="4" applyFont="1" applyBorder="1" applyAlignment="1">
      <alignment horizontal="center" vertical="center" wrapText="1"/>
    </xf>
    <xf numFmtId="0" fontId="37" fillId="0" borderId="13" xfId="4" applyFont="1" applyBorder="1" applyAlignment="1">
      <alignment horizontal="center" vertical="center" wrapText="1"/>
    </xf>
    <xf numFmtId="0" fontId="20" fillId="0" borderId="0" xfId="4" applyFont="1" applyAlignment="1">
      <alignment horizontal="center" vertical="center"/>
    </xf>
    <xf numFmtId="0" fontId="29" fillId="0" borderId="2" xfId="4" applyFont="1" applyBorder="1" applyAlignment="1">
      <alignment horizontal="center" vertical="center" wrapText="1"/>
    </xf>
  </cellXfs>
  <cellStyles count="27">
    <cellStyle name="Comma" xfId="7" builtinId="3"/>
    <cellStyle name="Comma 10 10" xfId="25"/>
    <cellStyle name="Comma 10 10 2" xfId="26"/>
    <cellStyle name="Comma 12" xfId="19"/>
    <cellStyle name="Comma 2" xfId="1"/>
    <cellStyle name="Comma 2 3" xfId="21"/>
    <cellStyle name="Comma 3" xfId="3"/>
    <cellStyle name="Comma 4" xfId="5"/>
    <cellStyle name="Comma 5" xfId="11"/>
    <cellStyle name="Comma 5 2" xfId="15"/>
    <cellStyle name="Comma 6 2" xfId="22"/>
    <cellStyle name="Normal" xfId="0" builtinId="0"/>
    <cellStyle name="Normal 10" xfId="8"/>
    <cellStyle name="Normal 2" xfId="4"/>
    <cellStyle name="Normal 2 2" xfId="2"/>
    <cellStyle name="Normal 2 2 2" xfId="18"/>
    <cellStyle name="Normal 2 2 3" xfId="23"/>
    <cellStyle name="Normal 2 5" xfId="17"/>
    <cellStyle name="Normal 3" xfId="16"/>
    <cellStyle name="Normal 4" xfId="6"/>
    <cellStyle name="Normal 6 2 2" xfId="14"/>
    <cellStyle name="Normal 7" xfId="20"/>
    <cellStyle name="Normal_Bieu DM 2012" xfId="9"/>
    <cellStyle name="Normal_Bieu KH 2012- Dak Lak (T9)- lan 4" xfId="12"/>
    <cellStyle name="Normal_Bieu mau (CV )" xfId="13"/>
    <cellStyle name="Normal_KH KTXH 2006-2010 HUYEN" xfId="24"/>
    <cellStyle name="Normal_Theo doi" xfId="10"/>
  </cellStyles>
  <dxfs count="29">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00B05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97-XSK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TH/Desktop/4%20Phu%20luc%2002_Phat%20hanh-TranManhHa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ty XSKT-97"/>
      <sheetName val="Cty XSKT-98"/>
      <sheetName val="Cán âäúi"/>
      <sheetName val="PS âiãöu chènh"/>
      <sheetName val="Chi tiet"/>
    </sheetNames>
    <sheetDataSet>
      <sheetData sheetId="0"/>
      <sheetData sheetId="1">
        <row r="12">
          <cell r="B12" t="str">
            <v xml:space="preserve">  CÄNG TY XÄØ SÄÚ KIÃN THIÃÚT DAKLAK</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ach KV2"/>
      <sheetName val="Danh sach doan KT"/>
      <sheetName val="Ktra2"/>
      <sheetName val="Ktra 1"/>
      <sheetName val="Phu bieu 02_PA1"/>
      <sheetName val="Sheet1"/>
      <sheetName val="Sheet3"/>
      <sheetName val="Phu bieu 02"/>
      <sheetName val="Kiem tra"/>
      <sheetName val="Sheet2"/>
    </sheetNames>
    <sheetDataSet>
      <sheetData sheetId="0" refreshError="1">
        <row r="5">
          <cell r="B5" t="str">
            <v>HỌ VÀ TÊN</v>
          </cell>
          <cell r="C5" t="str">
            <v>SỐ THẺ</v>
          </cell>
          <cell r="D5" t="str">
            <v>CHUYÊN MÔN</v>
          </cell>
          <cell r="E5" t="str">
            <v>CHỨC VỤ</v>
          </cell>
          <cell r="F5" t="str">
            <v>ĐƠN VỊ</v>
          </cell>
          <cell r="G5" t="str">
            <v>ĐƠN VỊ
 CÔNG TÁC</v>
          </cell>
        </row>
        <row r="6">
          <cell r="B6" t="str">
            <v>KIỂM TOÁN VIÊN CHÍNH</v>
          </cell>
        </row>
        <row r="7">
          <cell r="B7" t="str">
            <v>Nguyễn Hồng Thái</v>
          </cell>
          <cell r="C7" t="str">
            <v>B 0202</v>
          </cell>
          <cell r="D7" t="str">
            <v>CN</v>
          </cell>
          <cell r="E7" t="str">
            <v>Kiểm toán trưởng</v>
          </cell>
          <cell r="F7" t="str">
            <v>LĐ</v>
          </cell>
          <cell r="G7" t="str">
            <v>Lãnh đạo</v>
          </cell>
          <cell r="H7" t="str">
            <v>Ông:</v>
          </cell>
        </row>
        <row r="8">
          <cell r="B8" t="str">
            <v>Phan Văn Thường</v>
          </cell>
          <cell r="C8" t="str">
            <v>B 0203</v>
          </cell>
          <cell r="D8" t="str">
            <v>CN</v>
          </cell>
          <cell r="E8" t="str">
            <v>Phó Kiểm toán trưởng</v>
          </cell>
          <cell r="F8" t="str">
            <v>LĐ</v>
          </cell>
          <cell r="G8" t="str">
            <v>Lãnh đạo</v>
          </cell>
          <cell r="H8" t="str">
            <v>Ông:</v>
          </cell>
        </row>
        <row r="9">
          <cell r="B9" t="str">
            <v>Nguyễn Văn Lân</v>
          </cell>
          <cell r="C9" t="str">
            <v>B 0204</v>
          </cell>
          <cell r="D9" t="str">
            <v>CN</v>
          </cell>
          <cell r="E9" t="str">
            <v>Phó Kiểm toán trưởng</v>
          </cell>
          <cell r="F9" t="str">
            <v>LĐ</v>
          </cell>
          <cell r="G9" t="str">
            <v>Lãnh đạo</v>
          </cell>
          <cell r="H9" t="str">
            <v>Ông:</v>
          </cell>
        </row>
        <row r="10">
          <cell r="B10" t="str">
            <v>Võ Tiến Thịnh</v>
          </cell>
          <cell r="C10" t="str">
            <v>B 0205</v>
          </cell>
          <cell r="D10" t="str">
            <v>CN</v>
          </cell>
          <cell r="E10" t="str">
            <v>Phó Kiểm toán trưởng</v>
          </cell>
          <cell r="F10" t="str">
            <v>LĐ</v>
          </cell>
          <cell r="G10" t="str">
            <v>Lãnh đạo</v>
          </cell>
          <cell r="H10" t="str">
            <v>Ông:</v>
          </cell>
        </row>
        <row r="11">
          <cell r="B11" t="str">
            <v>Mai Văn Hồng</v>
          </cell>
          <cell r="C11" t="str">
            <v>B 0206</v>
          </cell>
          <cell r="D11" t="str">
            <v>CN</v>
          </cell>
          <cell r="E11" t="str">
            <v>Trưởng phòng</v>
          </cell>
          <cell r="F11" t="str">
            <v>TH</v>
          </cell>
          <cell r="G11" t="str">
            <v>Phòng Tổng hợp</v>
          </cell>
          <cell r="H11" t="str">
            <v>Ông:</v>
          </cell>
        </row>
        <row r="12">
          <cell r="B12" t="str">
            <v>Nguyễn Thanh Hải</v>
          </cell>
          <cell r="C12" t="str">
            <v>B 0207</v>
          </cell>
          <cell r="D12" t="str">
            <v>CN</v>
          </cell>
          <cell r="E12" t="str">
            <v>Trưởng phòng</v>
          </cell>
          <cell r="F12" t="str">
            <v>NS3</v>
          </cell>
          <cell r="G12" t="str">
            <v>Phòng Kiểm toán Ngân sách 3</v>
          </cell>
          <cell r="H12" t="str">
            <v>Ông:</v>
          </cell>
        </row>
        <row r="13">
          <cell r="B13" t="str">
            <v>Lê Minh Thuận</v>
          </cell>
          <cell r="C13" t="str">
            <v>B 0208</v>
          </cell>
          <cell r="D13" t="str">
            <v>CN</v>
          </cell>
          <cell r="E13" t="str">
            <v>Phó trưởng phòng</v>
          </cell>
          <cell r="F13" t="str">
            <v>NS3</v>
          </cell>
          <cell r="G13" t="str">
            <v>Phòng Kiểm toán Ngân sách 3</v>
          </cell>
          <cell r="H13" t="str">
            <v>Ông:</v>
          </cell>
        </row>
        <row r="14">
          <cell r="B14" t="str">
            <v>Nguyễn Quốc Bình</v>
          </cell>
          <cell r="C14" t="str">
            <v>B 0209</v>
          </cell>
          <cell r="D14" t="str">
            <v>CN</v>
          </cell>
          <cell r="E14" t="str">
            <v>Phó trưởng phòng</v>
          </cell>
          <cell r="F14" t="str">
            <v>NS3</v>
          </cell>
          <cell r="G14" t="str">
            <v>Phòng Kiểm toán Ngân sách 3</v>
          </cell>
          <cell r="H14" t="str">
            <v>Ông:</v>
          </cell>
        </row>
        <row r="15">
          <cell r="B15" t="str">
            <v>Võ Trọng Vinh</v>
          </cell>
          <cell r="C15" t="str">
            <v>B 0210</v>
          </cell>
          <cell r="D15" t="str">
            <v>CN</v>
          </cell>
          <cell r="E15" t="str">
            <v>KTVC</v>
          </cell>
          <cell r="F15" t="str">
            <v>NS3</v>
          </cell>
          <cell r="G15" t="str">
            <v>Phòng Kiểm toán Ngân sách 3</v>
          </cell>
          <cell r="H15" t="str">
            <v>Ông:</v>
          </cell>
        </row>
        <row r="16">
          <cell r="B16" t="str">
            <v>Bùi Văn Sơn</v>
          </cell>
          <cell r="C16" t="str">
            <v>B 0212</v>
          </cell>
          <cell r="D16" t="str">
            <v>KS</v>
          </cell>
          <cell r="E16" t="str">
            <v>Trưởng phòng</v>
          </cell>
          <cell r="F16" t="str">
            <v>NS1</v>
          </cell>
          <cell r="G16" t="str">
            <v>Phòng Kiểm toán Ngân sách 1</v>
          </cell>
          <cell r="H16" t="str">
            <v>Ông:</v>
          </cell>
        </row>
        <row r="17">
          <cell r="B17" t="str">
            <v>Nguyễn Văn Trung</v>
          </cell>
          <cell r="C17" t="str">
            <v>B 0213</v>
          </cell>
          <cell r="D17" t="str">
            <v>KS</v>
          </cell>
          <cell r="E17" t="str">
            <v>KTVC</v>
          </cell>
          <cell r="F17" t="str">
            <v>ĐTDA</v>
          </cell>
          <cell r="G17" t="str">
            <v>Phòng Kiểm toán Đầu tư dự án</v>
          </cell>
          <cell r="H17" t="str">
            <v>Ông:</v>
          </cell>
        </row>
        <row r="18">
          <cell r="B18" t="str">
            <v>Nguyễn Hồng An</v>
          </cell>
          <cell r="C18" t="str">
            <v>B 0214</v>
          </cell>
          <cell r="D18" t="str">
            <v>CN</v>
          </cell>
          <cell r="E18" t="str">
            <v>KTVC</v>
          </cell>
          <cell r="F18" t="str">
            <v>NS1</v>
          </cell>
          <cell r="G18" t="str">
            <v>Phòng Kiểm toán Ngân sách 1</v>
          </cell>
          <cell r="H18" t="str">
            <v>Ông:</v>
          </cell>
        </row>
        <row r="19">
          <cell r="B19" t="str">
            <v>Đinh Văn Hùng</v>
          </cell>
          <cell r="C19" t="str">
            <v>B 0215</v>
          </cell>
          <cell r="D19" t="str">
            <v>KS</v>
          </cell>
          <cell r="E19" t="str">
            <v>Phó trưởng phòng</v>
          </cell>
          <cell r="F19" t="str">
            <v>ĐTDA</v>
          </cell>
          <cell r="G19" t="str">
            <v>Phòng Kiểm toán Đầu tư dự án</v>
          </cell>
          <cell r="H19" t="str">
            <v>Ông:</v>
          </cell>
        </row>
        <row r="20">
          <cell r="B20" t="str">
            <v>KIỂM TOÁN VIÊN</v>
          </cell>
        </row>
        <row r="21">
          <cell r="B21" t="str">
            <v>Lê Thanh Minh</v>
          </cell>
          <cell r="C21" t="str">
            <v>C 0551</v>
          </cell>
          <cell r="D21" t="str">
            <v>CN</v>
          </cell>
          <cell r="E21" t="str">
            <v>Phó chánh VP</v>
          </cell>
          <cell r="F21" t="str">
            <v>VP</v>
          </cell>
          <cell r="G21" t="str">
            <v>Văn phòng</v>
          </cell>
          <cell r="H21" t="str">
            <v>Ông:</v>
          </cell>
        </row>
        <row r="22">
          <cell r="B22" t="str">
            <v>Đặng Thị Giang</v>
          </cell>
          <cell r="C22" t="str">
            <v>C 0552</v>
          </cell>
          <cell r="D22" t="str">
            <v>CN</v>
          </cell>
          <cell r="E22" t="str">
            <v>KTV</v>
          </cell>
          <cell r="F22" t="str">
            <v>NS3</v>
          </cell>
          <cell r="G22" t="str">
            <v>Phòng Kiểm toán Ngân sách 3</v>
          </cell>
          <cell r="H22" t="str">
            <v>Bà:</v>
          </cell>
        </row>
        <row r="23">
          <cell r="B23" t="str">
            <v>Phan Xuân Thọ</v>
          </cell>
          <cell r="C23" t="str">
            <v>C 0553</v>
          </cell>
          <cell r="D23" t="str">
            <v>KS</v>
          </cell>
          <cell r="E23" t="str">
            <v>KTV</v>
          </cell>
          <cell r="F23" t="str">
            <v>NS3</v>
          </cell>
          <cell r="G23" t="str">
            <v>Phòng Kiểm toán Ngân sách 3</v>
          </cell>
          <cell r="H23" t="str">
            <v>Ông:</v>
          </cell>
        </row>
        <row r="24">
          <cell r="B24" t="str">
            <v>Ngô Thị Hằng Nga</v>
          </cell>
          <cell r="C24" t="str">
            <v>C 0554</v>
          </cell>
          <cell r="D24" t="str">
            <v>CN</v>
          </cell>
          <cell r="E24" t="str">
            <v>Phó trưởng phòng</v>
          </cell>
          <cell r="F24" t="str">
            <v>TH</v>
          </cell>
          <cell r="G24" t="str">
            <v>Phòng Tổng hợp</v>
          </cell>
          <cell r="H24" t="str">
            <v>Bà:</v>
          </cell>
        </row>
        <row r="25">
          <cell r="B25" t="str">
            <v>Phan Bá Thi</v>
          </cell>
          <cell r="C25" t="str">
            <v>C 0555</v>
          </cell>
          <cell r="D25" t="str">
            <v>CN</v>
          </cell>
          <cell r="E25" t="str">
            <v>KTV</v>
          </cell>
          <cell r="F25" t="str">
            <v>NS1</v>
          </cell>
          <cell r="G25" t="str">
            <v>Phòng Kiểm toán Ngân sách 1</v>
          </cell>
          <cell r="H25" t="str">
            <v>Ông:</v>
          </cell>
        </row>
        <row r="26">
          <cell r="B26" t="str">
            <v>Đỗ Văn Minh</v>
          </cell>
          <cell r="C26" t="str">
            <v>C 0556</v>
          </cell>
          <cell r="D26" t="str">
            <v>CN</v>
          </cell>
          <cell r="E26" t="str">
            <v>KTV</v>
          </cell>
          <cell r="F26" t="str">
            <v>NS3</v>
          </cell>
          <cell r="G26" t="str">
            <v>Phòng Kiểm toán Ngân sách 3</v>
          </cell>
          <cell r="H26" t="str">
            <v>Ông:</v>
          </cell>
        </row>
        <row r="27">
          <cell r="B27" t="str">
            <v>Phạm Hồng Tấn</v>
          </cell>
          <cell r="C27" t="str">
            <v>C 0557</v>
          </cell>
          <cell r="D27" t="str">
            <v>KS</v>
          </cell>
          <cell r="E27" t="str">
            <v>KTV</v>
          </cell>
          <cell r="F27" t="str">
            <v>TH</v>
          </cell>
          <cell r="G27" t="str">
            <v>Phòng Tổng hợp</v>
          </cell>
          <cell r="H27" t="str">
            <v>Ông:</v>
          </cell>
        </row>
        <row r="28">
          <cell r="B28" t="str">
            <v>Trần Mạnh Hải</v>
          </cell>
          <cell r="C28" t="str">
            <v>C 0558</v>
          </cell>
          <cell r="D28" t="str">
            <v>CN</v>
          </cell>
          <cell r="E28" t="str">
            <v>KTV</v>
          </cell>
          <cell r="F28" t="str">
            <v>TH</v>
          </cell>
          <cell r="G28" t="str">
            <v>Phòng Tổng hợp</v>
          </cell>
          <cell r="H28" t="str">
            <v>Ông:</v>
          </cell>
        </row>
        <row r="29">
          <cell r="B29" t="str">
            <v>Cao Minh Xuyến</v>
          </cell>
          <cell r="C29" t="str">
            <v>C 0559</v>
          </cell>
          <cell r="D29" t="str">
            <v>CN</v>
          </cell>
          <cell r="E29" t="str">
            <v>KTV</v>
          </cell>
          <cell r="F29" t="str">
            <v>TH</v>
          </cell>
          <cell r="G29" t="str">
            <v>Phòng Tổng hợp</v>
          </cell>
          <cell r="H29" t="str">
            <v>Ông:</v>
          </cell>
        </row>
        <row r="30">
          <cell r="B30" t="str">
            <v>Hoàng Trọng Nghĩa</v>
          </cell>
          <cell r="C30" t="str">
            <v>C 0560</v>
          </cell>
          <cell r="D30" t="str">
            <v>KS</v>
          </cell>
          <cell r="E30" t="str">
            <v>KTV</v>
          </cell>
          <cell r="F30" t="str">
            <v>TH</v>
          </cell>
          <cell r="G30" t="str">
            <v>Phòng Tổng hợp</v>
          </cell>
          <cell r="H30" t="str">
            <v>Ông:</v>
          </cell>
        </row>
        <row r="31">
          <cell r="B31" t="str">
            <v>Trần Thị Thùy Dương</v>
          </cell>
          <cell r="C31" t="str">
            <v>C 0561</v>
          </cell>
          <cell r="D31" t="str">
            <v>CN</v>
          </cell>
          <cell r="E31" t="str">
            <v>KTV</v>
          </cell>
          <cell r="F31" t="str">
            <v>NS3</v>
          </cell>
          <cell r="G31" t="str">
            <v>Phòng Kiểm toán Ngân sách 3</v>
          </cell>
          <cell r="H31" t="str">
            <v>Bà:</v>
          </cell>
        </row>
        <row r="32">
          <cell r="B32" t="str">
            <v>Nguyễn Thị Thu Thủy</v>
          </cell>
          <cell r="C32" t="str">
            <v>C 0562</v>
          </cell>
          <cell r="D32" t="str">
            <v>CN</v>
          </cell>
          <cell r="E32" t="str">
            <v>KTV</v>
          </cell>
          <cell r="F32" t="str">
            <v>TH</v>
          </cell>
          <cell r="G32" t="str">
            <v>Phòng Tổng hợp</v>
          </cell>
          <cell r="H32" t="str">
            <v>Bà:</v>
          </cell>
        </row>
        <row r="33">
          <cell r="B33" t="str">
            <v>Nguyễn Thị Lương</v>
          </cell>
          <cell r="C33" t="str">
            <v>C 0563</v>
          </cell>
          <cell r="D33" t="str">
            <v>CN</v>
          </cell>
          <cell r="E33" t="str">
            <v>KTV</v>
          </cell>
          <cell r="F33" t="str">
            <v>TH</v>
          </cell>
          <cell r="G33" t="str">
            <v>Phòng Tổng hợp</v>
          </cell>
          <cell r="H33" t="str">
            <v>Bà:</v>
          </cell>
        </row>
        <row r="34">
          <cell r="B34" t="str">
            <v>Lê Mai Tú</v>
          </cell>
          <cell r="C34" t="str">
            <v>C 0564</v>
          </cell>
          <cell r="D34" t="str">
            <v>CN</v>
          </cell>
          <cell r="E34" t="str">
            <v>KTV</v>
          </cell>
          <cell r="F34" t="str">
            <v>NS2</v>
          </cell>
          <cell r="G34" t="str">
            <v>Phòng Kiểm toán Ngân sách 2</v>
          </cell>
          <cell r="H34" t="str">
            <v>Bà:</v>
          </cell>
        </row>
        <row r="35">
          <cell r="B35" t="str">
            <v>Trần Thị Hoàng Yến</v>
          </cell>
          <cell r="C35" t="str">
            <v>C 0565</v>
          </cell>
          <cell r="D35" t="str">
            <v>CN</v>
          </cell>
          <cell r="E35" t="str">
            <v>KTV</v>
          </cell>
          <cell r="F35" t="str">
            <v>TH</v>
          </cell>
          <cell r="G35" t="str">
            <v>Phòng Tổng hợp</v>
          </cell>
          <cell r="H35" t="str">
            <v>Bà:</v>
          </cell>
        </row>
        <row r="36">
          <cell r="B36" t="str">
            <v>Nguyễn Thị Lệ Xuân</v>
          </cell>
          <cell r="C36" t="str">
            <v>C 0566</v>
          </cell>
          <cell r="D36" t="str">
            <v>CN</v>
          </cell>
          <cell r="E36" t="str">
            <v>KTV</v>
          </cell>
          <cell r="F36" t="str">
            <v>TH</v>
          </cell>
          <cell r="G36" t="str">
            <v>Phòng Tổng hợp</v>
          </cell>
          <cell r="H36" t="str">
            <v>Bà:</v>
          </cell>
        </row>
        <row r="37">
          <cell r="B37" t="str">
            <v>Hoàng Quốc Tường</v>
          </cell>
          <cell r="C37" t="str">
            <v>C 0567</v>
          </cell>
          <cell r="D37" t="str">
            <v>CN</v>
          </cell>
          <cell r="E37" t="str">
            <v>Phó trưởng phòng</v>
          </cell>
          <cell r="F37" t="str">
            <v>NS2</v>
          </cell>
          <cell r="G37" t="str">
            <v>Phòng Kiểm toán Ngân sách 2</v>
          </cell>
          <cell r="H37" t="str">
            <v>Ông:</v>
          </cell>
        </row>
        <row r="38">
          <cell r="B38" t="str">
            <v>Hoàng Cao Bường</v>
          </cell>
          <cell r="C38" t="str">
            <v>C 0568</v>
          </cell>
          <cell r="D38" t="str">
            <v>KS</v>
          </cell>
          <cell r="E38" t="str">
            <v>KTV</v>
          </cell>
          <cell r="F38" t="str">
            <v>ĐTDA</v>
          </cell>
          <cell r="G38" t="str">
            <v>Phòng Kiểm toán Đầu tư dự án</v>
          </cell>
          <cell r="H38" t="str">
            <v>Ông:</v>
          </cell>
        </row>
        <row r="39">
          <cell r="B39" t="str">
            <v>Nguyễn Quang An</v>
          </cell>
          <cell r="C39" t="str">
            <v>B 0211</v>
          </cell>
          <cell r="D39" t="str">
            <v>KS</v>
          </cell>
          <cell r="E39" t="str">
            <v>KTV</v>
          </cell>
          <cell r="F39" t="str">
            <v>ĐTDA</v>
          </cell>
          <cell r="G39" t="str">
            <v>Phòng Kiểm toán Đầu tư dự án</v>
          </cell>
          <cell r="H39" t="str">
            <v>Ông:</v>
          </cell>
        </row>
        <row r="40">
          <cell r="B40" t="str">
            <v>Lê Viết Thắng</v>
          </cell>
          <cell r="C40" t="str">
            <v>C 0569</v>
          </cell>
          <cell r="D40" t="str">
            <v>KS</v>
          </cell>
          <cell r="E40" t="str">
            <v>KTV</v>
          </cell>
          <cell r="F40" t="str">
            <v>NS2</v>
          </cell>
          <cell r="G40" t="str">
            <v>Phòng Kiểm toán Ngân sách 2</v>
          </cell>
          <cell r="H40" t="str">
            <v>Ông:</v>
          </cell>
        </row>
        <row r="41">
          <cell r="B41" t="str">
            <v>Phạm Quốc Việt</v>
          </cell>
          <cell r="C41" t="str">
            <v>C 0570</v>
          </cell>
          <cell r="D41" t="str">
            <v>CN</v>
          </cell>
          <cell r="E41" t="str">
            <v>KTV</v>
          </cell>
          <cell r="F41" t="str">
            <v>TH</v>
          </cell>
          <cell r="G41" t="str">
            <v>Phòng Tổng hợp</v>
          </cell>
          <cell r="H41" t="str">
            <v>Ông:</v>
          </cell>
        </row>
        <row r="42">
          <cell r="B42" t="str">
            <v>Lê Hồ Nam</v>
          </cell>
          <cell r="C42" t="str">
            <v>C 0571</v>
          </cell>
          <cell r="D42" t="str">
            <v>CN</v>
          </cell>
          <cell r="E42" t="str">
            <v>KTV</v>
          </cell>
          <cell r="F42" t="str">
            <v>NS2</v>
          </cell>
          <cell r="G42" t="str">
            <v>Phòng Kiểm toán Ngân sách 2</v>
          </cell>
          <cell r="H42" t="str">
            <v>Ông:</v>
          </cell>
        </row>
        <row r="43">
          <cell r="B43" t="str">
            <v>Lê Xuân Mai</v>
          </cell>
          <cell r="C43" t="str">
            <v>C 0572</v>
          </cell>
          <cell r="D43" t="str">
            <v>CN</v>
          </cell>
          <cell r="E43" t="str">
            <v>KTV</v>
          </cell>
          <cell r="F43" t="str">
            <v>NS2</v>
          </cell>
          <cell r="G43" t="str">
            <v>Phòng Kiểm toán Ngân sách 2</v>
          </cell>
          <cell r="H43" t="str">
            <v>Ông:</v>
          </cell>
        </row>
        <row r="44">
          <cell r="B44" t="str">
            <v>Trịnh Thị Na</v>
          </cell>
          <cell r="C44" t="str">
            <v>C 0573</v>
          </cell>
          <cell r="D44" t="str">
            <v>CN</v>
          </cell>
          <cell r="E44" t="str">
            <v>KTV</v>
          </cell>
          <cell r="F44" t="str">
            <v>NS3</v>
          </cell>
          <cell r="G44" t="str">
            <v>Phòng Kiểm toán Ngân sách 3</v>
          </cell>
          <cell r="H44" t="str">
            <v>Bà:</v>
          </cell>
        </row>
        <row r="45">
          <cell r="B45" t="str">
            <v>Lê Đình Khôi</v>
          </cell>
          <cell r="C45" t="str">
            <v>C 0574</v>
          </cell>
          <cell r="D45" t="str">
            <v>KS</v>
          </cell>
          <cell r="E45" t="str">
            <v>KTV</v>
          </cell>
          <cell r="F45" t="str">
            <v>ĐTDA</v>
          </cell>
          <cell r="G45" t="str">
            <v>Phòng Kiểm toán Đầu tư dự án</v>
          </cell>
          <cell r="H45" t="str">
            <v>Ông:</v>
          </cell>
        </row>
        <row r="46">
          <cell r="B46" t="str">
            <v>Hoàng Mạnh Hùng</v>
          </cell>
          <cell r="C46" t="str">
            <v>C 0575</v>
          </cell>
          <cell r="D46" t="str">
            <v>CN</v>
          </cell>
          <cell r="E46" t="str">
            <v>KTV</v>
          </cell>
          <cell r="F46" t="str">
            <v>TH</v>
          </cell>
          <cell r="G46" t="str">
            <v>Phòng Tổng hợp</v>
          </cell>
          <cell r="H46" t="str">
            <v>Ông:</v>
          </cell>
        </row>
        <row r="47">
          <cell r="B47" t="str">
            <v>Nguyễn Đình Khang</v>
          </cell>
          <cell r="C47" t="str">
            <v>C 0576</v>
          </cell>
          <cell r="D47" t="str">
            <v>KS</v>
          </cell>
          <cell r="E47" t="str">
            <v>KTV</v>
          </cell>
          <cell r="F47" t="str">
            <v>ĐTDA</v>
          </cell>
          <cell r="G47" t="str">
            <v>Phòng Kiểm toán Đầu tư dự án</v>
          </cell>
          <cell r="H47" t="str">
            <v>Ông:</v>
          </cell>
        </row>
        <row r="48">
          <cell r="B48" t="str">
            <v>Lê Văn Thuyết</v>
          </cell>
          <cell r="C48" t="str">
            <v>C 0577</v>
          </cell>
          <cell r="D48" t="str">
            <v>CN</v>
          </cell>
          <cell r="E48" t="str">
            <v>Phó trưởng phòng</v>
          </cell>
          <cell r="F48" t="str">
            <v>NS2</v>
          </cell>
          <cell r="G48" t="str">
            <v>Phòng Kiểm toán Ngân sách 2</v>
          </cell>
          <cell r="H48" t="str">
            <v>Ông:</v>
          </cell>
        </row>
        <row r="49">
          <cell r="B49" t="str">
            <v>Nguyễn Văn Thắng</v>
          </cell>
          <cell r="C49" t="str">
            <v>C 0578</v>
          </cell>
          <cell r="D49" t="str">
            <v>CN</v>
          </cell>
          <cell r="E49" t="str">
            <v>Phó trưởng phòng</v>
          </cell>
          <cell r="F49" t="str">
            <v>NS1</v>
          </cell>
          <cell r="G49" t="str">
            <v>Phòng Kiểm toán Ngân sách 1</v>
          </cell>
          <cell r="H49" t="str">
            <v>Ông:</v>
          </cell>
        </row>
        <row r="50">
          <cell r="B50" t="str">
            <v>Nguyễn Thanh Lâm</v>
          </cell>
          <cell r="C50" t="str">
            <v>C 0579</v>
          </cell>
          <cell r="D50" t="str">
            <v>CN</v>
          </cell>
          <cell r="E50" t="str">
            <v>KTV</v>
          </cell>
          <cell r="F50" t="str">
            <v>NS1</v>
          </cell>
          <cell r="G50" t="str">
            <v>Phòng Kiểm toán Ngân sách 1</v>
          </cell>
          <cell r="H50" t="str">
            <v>Ông:</v>
          </cell>
        </row>
        <row r="51">
          <cell r="B51" t="str">
            <v>Giãn Quốc Đồng</v>
          </cell>
          <cell r="C51" t="str">
            <v>C 0580</v>
          </cell>
          <cell r="D51" t="str">
            <v>KS</v>
          </cell>
          <cell r="E51" t="str">
            <v>KTV</v>
          </cell>
          <cell r="F51" t="str">
            <v>NS1</v>
          </cell>
          <cell r="G51" t="str">
            <v>Phòng Kiểm toán Ngân sách 1</v>
          </cell>
          <cell r="H51" t="str">
            <v>Ông:</v>
          </cell>
        </row>
        <row r="52">
          <cell r="B52" t="str">
            <v>Phạm Tuyên</v>
          </cell>
          <cell r="C52" t="str">
            <v>C 0581</v>
          </cell>
          <cell r="D52" t="str">
            <v>KS</v>
          </cell>
          <cell r="E52" t="str">
            <v>KTV</v>
          </cell>
          <cell r="F52" t="str">
            <v>ĐTDA</v>
          </cell>
          <cell r="G52" t="str">
            <v>Phòng Kiểm toán Đầu tư dự án</v>
          </cell>
          <cell r="H52" t="str">
            <v>Ông:</v>
          </cell>
        </row>
        <row r="53">
          <cell r="B53" t="str">
            <v>Trần Quốc Đạt</v>
          </cell>
          <cell r="C53" t="str">
            <v>C 0582</v>
          </cell>
          <cell r="D53" t="str">
            <v>CN</v>
          </cell>
          <cell r="E53" t="str">
            <v>KTV</v>
          </cell>
          <cell r="F53" t="str">
            <v>TH</v>
          </cell>
          <cell r="G53" t="str">
            <v>Phòng Tổng hợp</v>
          </cell>
          <cell r="H53" t="str">
            <v>Ông:</v>
          </cell>
        </row>
        <row r="54">
          <cell r="B54" t="str">
            <v>Bạch Như Hoàng</v>
          </cell>
          <cell r="C54" t="str">
            <v>C 0583</v>
          </cell>
          <cell r="D54" t="str">
            <v>KS</v>
          </cell>
          <cell r="E54" t="str">
            <v>KTV</v>
          </cell>
          <cell r="F54" t="str">
            <v>ĐTDA</v>
          </cell>
          <cell r="G54" t="str">
            <v>Phòng Kiểm toán Đầu tư dự án</v>
          </cell>
          <cell r="H54" t="str">
            <v>Ông:</v>
          </cell>
        </row>
        <row r="55">
          <cell r="B55" t="str">
            <v>Nguyễn Thị Thùy Trang</v>
          </cell>
          <cell r="C55" t="str">
            <v>C 0584</v>
          </cell>
          <cell r="D55" t="str">
            <v>CN</v>
          </cell>
          <cell r="E55" t="str">
            <v>KTV</v>
          </cell>
          <cell r="F55" t="str">
            <v>NS1</v>
          </cell>
          <cell r="G55" t="str">
            <v>Phòng Kiểm toán Ngân sách 1</v>
          </cell>
          <cell r="H55" t="str">
            <v>Bà:</v>
          </cell>
        </row>
        <row r="56">
          <cell r="B56" t="str">
            <v>Nguyễn Anh Vân</v>
          </cell>
          <cell r="C56" t="str">
            <v>C 0585</v>
          </cell>
          <cell r="D56" t="str">
            <v>KS</v>
          </cell>
          <cell r="E56" t="str">
            <v>Trưởng phòng</v>
          </cell>
          <cell r="F56" t="str">
            <v>ĐTDA</v>
          </cell>
          <cell r="G56" t="str">
            <v>Phòng Kiểm toán Đầu tư dự án</v>
          </cell>
          <cell r="H56" t="str">
            <v>Ông:</v>
          </cell>
        </row>
        <row r="57">
          <cell r="B57" t="str">
            <v>Nguyễn Đức Sỹ</v>
          </cell>
          <cell r="C57" t="str">
            <v>C 0586</v>
          </cell>
          <cell r="D57" t="str">
            <v>KS</v>
          </cell>
          <cell r="E57" t="str">
            <v>Phó trưởng phòng</v>
          </cell>
          <cell r="F57" t="str">
            <v>ĐTDA</v>
          </cell>
          <cell r="G57" t="str">
            <v>Phòng Kiểm toán Đầu tư dự án</v>
          </cell>
          <cell r="H57" t="str">
            <v>Ông:</v>
          </cell>
        </row>
        <row r="58">
          <cell r="B58" t="str">
            <v>Nguyễn Minh Sửu</v>
          </cell>
          <cell r="C58" t="str">
            <v>C 0587</v>
          </cell>
          <cell r="D58" t="str">
            <v>CN</v>
          </cell>
          <cell r="E58" t="str">
            <v>Phó trưởng phòng</v>
          </cell>
          <cell r="F58" t="str">
            <v>NS3</v>
          </cell>
          <cell r="G58" t="str">
            <v>Phòng Kiểm toán Ngân sách 3</v>
          </cell>
          <cell r="H58" t="str">
            <v>Ông:</v>
          </cell>
        </row>
        <row r="59">
          <cell r="B59" t="str">
            <v>Trần Đức An</v>
          </cell>
          <cell r="C59" t="str">
            <v>C 0588</v>
          </cell>
          <cell r="D59" t="str">
            <v>KS</v>
          </cell>
          <cell r="E59" t="str">
            <v>KTV</v>
          </cell>
          <cell r="F59" t="str">
            <v>ĐTDA</v>
          </cell>
          <cell r="G59" t="str">
            <v>Phòng Kiểm toán Đầu tư dự án</v>
          </cell>
          <cell r="H59" t="str">
            <v>Ông:</v>
          </cell>
        </row>
        <row r="60">
          <cell r="B60" t="str">
            <v>Mai Văn Bé</v>
          </cell>
          <cell r="C60" t="str">
            <v>C 0589</v>
          </cell>
          <cell r="D60" t="str">
            <v>CN</v>
          </cell>
          <cell r="E60" t="str">
            <v>KTV</v>
          </cell>
          <cell r="F60" t="str">
            <v>NS1</v>
          </cell>
          <cell r="G60" t="str">
            <v>Phòng Kiểm toán Ngân sách 1</v>
          </cell>
          <cell r="H60" t="str">
            <v>Ông:</v>
          </cell>
        </row>
        <row r="61">
          <cell r="B61" t="str">
            <v>Thái Văn Tuấn</v>
          </cell>
          <cell r="C61" t="str">
            <v>C 0590</v>
          </cell>
          <cell r="D61" t="str">
            <v>KS</v>
          </cell>
          <cell r="E61" t="str">
            <v>KTV</v>
          </cell>
          <cell r="F61" t="str">
            <v>ĐTDA</v>
          </cell>
          <cell r="G61" t="str">
            <v>Phòng Kiểm toán Đầu tư dự án</v>
          </cell>
          <cell r="H61" t="str">
            <v>Ông:</v>
          </cell>
        </row>
        <row r="62">
          <cell r="B62" t="str">
            <v>Trịnh Thị Thu Hội</v>
          </cell>
          <cell r="C62" t="str">
            <v>C 0591</v>
          </cell>
          <cell r="D62" t="str">
            <v>CN</v>
          </cell>
          <cell r="E62" t="str">
            <v>KTV</v>
          </cell>
          <cell r="F62" t="str">
            <v>NS1</v>
          </cell>
          <cell r="G62" t="str">
            <v>Phòng Kiểm toán Ngân sách 1</v>
          </cell>
          <cell r="H62" t="str">
            <v>Bà:</v>
          </cell>
        </row>
        <row r="63">
          <cell r="B63" t="str">
            <v>Đỗ Song Toàn</v>
          </cell>
          <cell r="C63" t="str">
            <v>C 0592</v>
          </cell>
          <cell r="D63" t="str">
            <v>KS</v>
          </cell>
          <cell r="E63" t="str">
            <v>KTV</v>
          </cell>
          <cell r="F63" t="str">
            <v>ĐTDA</v>
          </cell>
          <cell r="G63" t="str">
            <v>Phòng Kiểm toán Đầu tư dự án</v>
          </cell>
          <cell r="H63" t="str">
            <v>Ông:</v>
          </cell>
        </row>
        <row r="64">
          <cell r="B64" t="str">
            <v>Vương Thị Tú Oanh</v>
          </cell>
          <cell r="C64" t="str">
            <v>C 0593</v>
          </cell>
          <cell r="D64" t="str">
            <v>CN</v>
          </cell>
          <cell r="E64" t="str">
            <v>KTV</v>
          </cell>
          <cell r="F64" t="str">
            <v>NS1</v>
          </cell>
          <cell r="G64" t="str">
            <v>Phòng Kiểm toán Ngân sách 1</v>
          </cell>
          <cell r="H64" t="str">
            <v>Bà:</v>
          </cell>
        </row>
        <row r="65">
          <cell r="B65" t="str">
            <v>Trần Hoàng Đạt</v>
          </cell>
          <cell r="C65" t="str">
            <v>C 0594</v>
          </cell>
          <cell r="D65" t="str">
            <v>CN</v>
          </cell>
          <cell r="E65" t="str">
            <v>KTV</v>
          </cell>
          <cell r="F65" t="str">
            <v>NS1</v>
          </cell>
          <cell r="G65" t="str">
            <v>Phòng Kiểm toán Ngân sách 1</v>
          </cell>
          <cell r="H65" t="str">
            <v>Ông:</v>
          </cell>
        </row>
        <row r="66">
          <cell r="B66" t="str">
            <v>Nguyễn Hồng Sơn</v>
          </cell>
          <cell r="C66" t="str">
            <v>C 0595</v>
          </cell>
          <cell r="D66" t="str">
            <v>KS</v>
          </cell>
          <cell r="E66" t="str">
            <v>KTV</v>
          </cell>
          <cell r="F66" t="str">
            <v>ĐTDA</v>
          </cell>
          <cell r="G66" t="str">
            <v>Phòng Kiểm toán Đầu tư dự án</v>
          </cell>
          <cell r="H66" t="str">
            <v>Ông:</v>
          </cell>
        </row>
        <row r="67">
          <cell r="B67" t="str">
            <v>Phạm Huy Hạnh</v>
          </cell>
          <cell r="C67" t="str">
            <v>C 0596</v>
          </cell>
          <cell r="D67" t="str">
            <v>KS</v>
          </cell>
          <cell r="E67" t="str">
            <v>KTV</v>
          </cell>
          <cell r="F67" t="str">
            <v>ĐTDA</v>
          </cell>
          <cell r="G67" t="str">
            <v>Phòng Kiểm toán Đầu tư dự án</v>
          </cell>
          <cell r="H67" t="str">
            <v>Ông:</v>
          </cell>
        </row>
        <row r="68">
          <cell r="B68" t="str">
            <v>Phan Huy Vọng</v>
          </cell>
          <cell r="C68" t="str">
            <v>C 0597</v>
          </cell>
          <cell r="D68" t="str">
            <v>KS</v>
          </cell>
          <cell r="E68" t="str">
            <v>KTV</v>
          </cell>
          <cell r="F68" t="str">
            <v>ĐTDA</v>
          </cell>
          <cell r="G68" t="str">
            <v>Phòng Kiểm toán Đầu tư dự án</v>
          </cell>
          <cell r="H68" t="str">
            <v>Ông:</v>
          </cell>
        </row>
        <row r="69">
          <cell r="B69" t="str">
            <v>Phan Thanh Hải</v>
          </cell>
          <cell r="C69" t="str">
            <v>C 0598</v>
          </cell>
          <cell r="D69" t="str">
            <v>CN</v>
          </cell>
          <cell r="E69" t="str">
            <v>Phó trưởng phòng</v>
          </cell>
          <cell r="F69" t="str">
            <v>NS2</v>
          </cell>
          <cell r="G69" t="str">
            <v>Phòng Kiểm toán Ngân sách 2</v>
          </cell>
          <cell r="H69" t="str">
            <v>Ông:</v>
          </cell>
        </row>
        <row r="70">
          <cell r="B70" t="str">
            <v>Ngô Thanh An</v>
          </cell>
          <cell r="C70" t="str">
            <v>C 0599</v>
          </cell>
          <cell r="D70" t="str">
            <v>KS</v>
          </cell>
          <cell r="E70" t="str">
            <v>Phó trưởng phòng</v>
          </cell>
          <cell r="F70" t="str">
            <v>ĐTDA</v>
          </cell>
          <cell r="G70" t="str">
            <v>Phòng Kiểm toán Đầu tư dự án</v>
          </cell>
          <cell r="H70" t="str">
            <v>Ông:</v>
          </cell>
        </row>
        <row r="71">
          <cell r="B71" t="str">
            <v>Phạm Thị Thành</v>
          </cell>
          <cell r="C71" t="str">
            <v>C 0600</v>
          </cell>
          <cell r="D71" t="str">
            <v>CN</v>
          </cell>
          <cell r="E71" t="str">
            <v>KTV</v>
          </cell>
          <cell r="F71" t="str">
            <v>NS3</v>
          </cell>
          <cell r="G71" t="str">
            <v>Phòng Kiểm toán Ngân sách 3</v>
          </cell>
          <cell r="H71" t="str">
            <v>Bà:</v>
          </cell>
        </row>
        <row r="72">
          <cell r="B72" t="str">
            <v>Nguyễn Đức Lập</v>
          </cell>
          <cell r="C72" t="str">
            <v>C 0601</v>
          </cell>
          <cell r="D72" t="str">
            <v>KS</v>
          </cell>
          <cell r="E72" t="str">
            <v>KTV</v>
          </cell>
          <cell r="F72" t="str">
            <v>NS2</v>
          </cell>
          <cell r="G72" t="str">
            <v>Phòng Kiểm toán Ngân sách 2</v>
          </cell>
          <cell r="H72" t="str">
            <v>Ông:</v>
          </cell>
        </row>
        <row r="73">
          <cell r="B73" t="str">
            <v>Nguyễn Xuân Thủy</v>
          </cell>
          <cell r="C73" t="str">
            <v>C 0602</v>
          </cell>
          <cell r="D73" t="str">
            <v>CN</v>
          </cell>
          <cell r="E73" t="str">
            <v>KTV</v>
          </cell>
          <cell r="F73" t="str">
            <v>NS2</v>
          </cell>
          <cell r="G73" t="str">
            <v>Phòng Kiểm toán Ngân sách 2</v>
          </cell>
          <cell r="H73" t="str">
            <v>Ông:</v>
          </cell>
        </row>
        <row r="74">
          <cell r="B74" t="str">
            <v>Lê Ngọc Việt</v>
          </cell>
          <cell r="C74" t="str">
            <v>C 0603</v>
          </cell>
          <cell r="D74" t="str">
            <v>CN</v>
          </cell>
          <cell r="E74" t="str">
            <v>KTV</v>
          </cell>
          <cell r="F74" t="str">
            <v>NS3</v>
          </cell>
          <cell r="G74" t="str">
            <v>Phòng Kiểm toán Ngân sách 3</v>
          </cell>
          <cell r="H74" t="str">
            <v>Ông:</v>
          </cell>
        </row>
        <row r="75">
          <cell r="B75" t="str">
            <v>Phạm Quang Hưng</v>
          </cell>
          <cell r="C75" t="str">
            <v>C 0604</v>
          </cell>
          <cell r="D75" t="str">
            <v>CN</v>
          </cell>
          <cell r="E75" t="str">
            <v>KTV</v>
          </cell>
          <cell r="F75" t="str">
            <v>NS3</v>
          </cell>
          <cell r="G75" t="str">
            <v>Phòng Kiểm toán Ngân sách 3</v>
          </cell>
          <cell r="H75" t="str">
            <v>Ông:</v>
          </cell>
        </row>
        <row r="76">
          <cell r="B76" t="str">
            <v>Văn Tất Lợi</v>
          </cell>
          <cell r="C76" t="str">
            <v>C 0605</v>
          </cell>
          <cell r="D76" t="str">
            <v>CN</v>
          </cell>
          <cell r="E76" t="str">
            <v>KTV</v>
          </cell>
          <cell r="F76" t="str">
            <v>TH</v>
          </cell>
          <cell r="G76" t="str">
            <v>Phòng Tổng hợp</v>
          </cell>
          <cell r="H76" t="str">
            <v>Ông:</v>
          </cell>
        </row>
        <row r="77">
          <cell r="B77" t="str">
            <v>Tần Lê Hoài</v>
          </cell>
          <cell r="C77" t="str">
            <v>C 0606</v>
          </cell>
          <cell r="D77" t="str">
            <v>CN</v>
          </cell>
          <cell r="E77" t="str">
            <v>KTV</v>
          </cell>
          <cell r="F77" t="str">
            <v>TH</v>
          </cell>
          <cell r="G77" t="str">
            <v>Phòng Tổng hợp</v>
          </cell>
          <cell r="H77" t="str">
            <v>Ông:</v>
          </cell>
        </row>
        <row r="78">
          <cell r="B78" t="str">
            <v>KIỂM TOÁN VIÊN DỰ BỊ</v>
          </cell>
        </row>
        <row r="79">
          <cell r="B79" t="str">
            <v>Nguyễn Đình Hiến</v>
          </cell>
          <cell r="C79" t="str">
            <v>D 0072</v>
          </cell>
          <cell r="D79" t="str">
            <v>KS</v>
          </cell>
          <cell r="E79" t="str">
            <v>KTVDB</v>
          </cell>
          <cell r="F79" t="str">
            <v>ĐTDA</v>
          </cell>
          <cell r="G79" t="str">
            <v>Phòng Kiểm toán Đầu tư dự án</v>
          </cell>
          <cell r="H79" t="str">
            <v>Ông:</v>
          </cell>
        </row>
        <row r="80">
          <cell r="B80" t="str">
            <v>Nguyễn Xuân Tĩnh</v>
          </cell>
          <cell r="C80" t="str">
            <v>D 0073</v>
          </cell>
          <cell r="D80" t="str">
            <v>CN</v>
          </cell>
          <cell r="E80" t="str">
            <v>KTVDB</v>
          </cell>
          <cell r="F80" t="str">
            <v>NS2</v>
          </cell>
          <cell r="G80" t="str">
            <v>Phòng Kiểm toán Ngân sách 2</v>
          </cell>
          <cell r="H80" t="str">
            <v>Ông:</v>
          </cell>
        </row>
        <row r="81">
          <cell r="B81" t="str">
            <v>Phan Hồng Phong</v>
          </cell>
          <cell r="C81" t="str">
            <v>D 0074</v>
          </cell>
          <cell r="D81" t="str">
            <v>CN</v>
          </cell>
          <cell r="E81" t="str">
            <v>KTVDB</v>
          </cell>
          <cell r="F81" t="str">
            <v>NS1</v>
          </cell>
          <cell r="G81" t="str">
            <v>Phòng Kiểm toán Ngân sách 1</v>
          </cell>
          <cell r="H81" t="str">
            <v>Ông:</v>
          </cell>
        </row>
        <row r="82">
          <cell r="B82" t="str">
            <v>Nguyễn Văn Tuân</v>
          </cell>
          <cell r="D82" t="str">
            <v>KS</v>
          </cell>
          <cell r="E82" t="str">
            <v>KTVDB</v>
          </cell>
          <cell r="F82" t="str">
            <v>NS2</v>
          </cell>
          <cell r="G82" t="str">
            <v>Phòng Kiểm toán Ngân sách 2</v>
          </cell>
          <cell r="H82" t="str">
            <v>Ông:</v>
          </cell>
        </row>
        <row r="83">
          <cell r="B83" t="str">
            <v>Lê Quang Hải</v>
          </cell>
          <cell r="C83" t="str">
            <v>D 0075</v>
          </cell>
          <cell r="D83" t="str">
            <v>CN</v>
          </cell>
          <cell r="E83" t="str">
            <v>KTVDB</v>
          </cell>
          <cell r="F83" t="str">
            <v>NS2</v>
          </cell>
          <cell r="G83" t="str">
            <v>Phòng Kiểm toán Ngân sách 2</v>
          </cell>
          <cell r="H83" t="str">
            <v>Ông:</v>
          </cell>
        </row>
        <row r="84">
          <cell r="B84" t="str">
            <v>THÀNH VIÊN KHÁC</v>
          </cell>
        </row>
        <row r="85">
          <cell r="B85" t="str">
            <v>Nguyễn Hoàng Chúng</v>
          </cell>
          <cell r="C85" t="str">
            <v>Chưa có thẻ</v>
          </cell>
          <cell r="D85" t="str">
            <v>CN</v>
          </cell>
          <cell r="E85" t="str">
            <v>Thành viên khác</v>
          </cell>
          <cell r="F85" t="str">
            <v>NS2</v>
          </cell>
          <cell r="G85" t="str">
            <v>Phòng Kiểm toán Ngân sách 2</v>
          </cell>
          <cell r="H85" t="str">
            <v>Ông:</v>
          </cell>
        </row>
        <row r="86">
          <cell r="B86" t="str">
            <v>Nguyễn Thái Bình</v>
          </cell>
          <cell r="C86" t="str">
            <v>Chưa có thẻ</v>
          </cell>
          <cell r="D86" t="str">
            <v>KS</v>
          </cell>
          <cell r="E86" t="str">
            <v>Thành viên khác</v>
          </cell>
          <cell r="F86" t="str">
            <v>NS3</v>
          </cell>
          <cell r="G86" t="str">
            <v>Phòng Kiểm toán Ngân sách 3</v>
          </cell>
          <cell r="H86" t="str">
            <v>Ông:</v>
          </cell>
        </row>
        <row r="87">
          <cell r="B87" t="str">
            <v>Phan Thành Trung</v>
          </cell>
          <cell r="C87" t="str">
            <v>Chưa có thẻ</v>
          </cell>
          <cell r="D87" t="str">
            <v>CN</v>
          </cell>
          <cell r="E87" t="str">
            <v>Thành viên khác</v>
          </cell>
          <cell r="F87" t="str">
            <v>TH</v>
          </cell>
          <cell r="G87" t="str">
            <v>Phòng Tổng hợp</v>
          </cell>
          <cell r="H87" t="str">
            <v>Ông:</v>
          </cell>
        </row>
        <row r="88">
          <cell r="B88" t="str">
            <v>Nguyễn Ngọc Bảo</v>
          </cell>
          <cell r="C88" t="str">
            <v>Chưa có thẻ</v>
          </cell>
          <cell r="D88" t="str">
            <v>CN</v>
          </cell>
          <cell r="E88" t="str">
            <v>Thành viên khác</v>
          </cell>
          <cell r="F88" t="str">
            <v>NS1</v>
          </cell>
          <cell r="G88" t="str">
            <v>Phòng Kiểm toán Ngân sách 1</v>
          </cell>
          <cell r="H88" t="str">
            <v>Ông:</v>
          </cell>
        </row>
        <row r="89">
          <cell r="B89" t="str">
            <v>Nguyễn Đức Tuấn</v>
          </cell>
          <cell r="C89" t="str">
            <v>Chưa có thẻ</v>
          </cell>
          <cell r="D89" t="str">
            <v>KS</v>
          </cell>
          <cell r="E89" t="str">
            <v>Thành viên khác</v>
          </cell>
          <cell r="F89" t="str">
            <v>NS1</v>
          </cell>
          <cell r="G89" t="str">
            <v>Phòng Kiểm toán Ngân sách 1</v>
          </cell>
          <cell r="H89" t="str">
            <v>Ông:</v>
          </cell>
        </row>
        <row r="90">
          <cell r="B90" t="str">
            <v>Trần Kiên Cường</v>
          </cell>
          <cell r="C90" t="str">
            <v>Chưa có thẻ</v>
          </cell>
          <cell r="D90" t="str">
            <v>KS</v>
          </cell>
          <cell r="E90" t="str">
            <v>Thành viên khác</v>
          </cell>
          <cell r="F90" t="str">
            <v>NS2</v>
          </cell>
          <cell r="G90" t="str">
            <v>Phòng Kiểm toán Ngân sách 2</v>
          </cell>
          <cell r="H90" t="str">
            <v>Ông:</v>
          </cell>
        </row>
        <row r="91">
          <cell r="B91" t="str">
            <v>Hoàng Thị Chung</v>
          </cell>
          <cell r="C91" t="str">
            <v>Chưa có thẻ</v>
          </cell>
          <cell r="D91" t="str">
            <v>CN</v>
          </cell>
          <cell r="E91" t="str">
            <v>Thành viên khác</v>
          </cell>
          <cell r="F91" t="str">
            <v>VP</v>
          </cell>
          <cell r="G91" t="str">
            <v>Văn phòng</v>
          </cell>
          <cell r="H91" t="str">
            <v>Bà:</v>
          </cell>
        </row>
        <row r="92">
          <cell r="B92" t="str">
            <v>Phạm Văn An</v>
          </cell>
          <cell r="C92" t="str">
            <v>Chưa có thẻ</v>
          </cell>
          <cell r="D92" t="str">
            <v>CN</v>
          </cell>
          <cell r="E92" t="str">
            <v>Thành viên khác</v>
          </cell>
          <cell r="F92" t="str">
            <v>VP</v>
          </cell>
          <cell r="G92" t="str">
            <v>Văn phòng</v>
          </cell>
          <cell r="H92" t="str">
            <v>Ông:</v>
          </cell>
        </row>
        <row r="93">
          <cell r="B93" t="str">
            <v>Trần Thị Hồng Chuyên</v>
          </cell>
          <cell r="C93" t="str">
            <v>Chưa có thẻ</v>
          </cell>
          <cell r="D93" t="str">
            <v>CN</v>
          </cell>
          <cell r="E93" t="str">
            <v>Thành viên khác</v>
          </cell>
          <cell r="F93" t="str">
            <v>VP</v>
          </cell>
          <cell r="G93" t="str">
            <v>Văn phòng</v>
          </cell>
          <cell r="H93" t="str">
            <v>Bà:</v>
          </cell>
        </row>
        <row r="94">
          <cell r="B94" t="str">
            <v>Nguyễn Thị Mùi</v>
          </cell>
          <cell r="C94" t="str">
            <v>Chưa có thẻ</v>
          </cell>
          <cell r="D94" t="str">
            <v>CN</v>
          </cell>
          <cell r="E94" t="str">
            <v>Thành viên khác</v>
          </cell>
          <cell r="F94" t="str">
            <v>VP</v>
          </cell>
          <cell r="G94" t="str">
            <v>Văn phòng</v>
          </cell>
          <cell r="H94" t="str">
            <v>Bà:</v>
          </cell>
        </row>
        <row r="95">
          <cell r="B95" t="str">
            <v>Nguyễn Tất Thắng</v>
          </cell>
          <cell r="C95" t="str">
            <v>Chưa có thẻ</v>
          </cell>
          <cell r="D95" t="str">
            <v>CN</v>
          </cell>
          <cell r="E95" t="str">
            <v>Phó chánh VP</v>
          </cell>
          <cell r="F95" t="str">
            <v>VP</v>
          </cell>
          <cell r="G95" t="str">
            <v>Văn phòng</v>
          </cell>
          <cell r="H95" t="str">
            <v>Ông:</v>
          </cell>
        </row>
        <row r="96">
          <cell r="B96" t="str">
            <v>Cao Đình Phú</v>
          </cell>
          <cell r="C96" t="str">
            <v>Chưa có thẻ</v>
          </cell>
          <cell r="D96" t="str">
            <v>CN</v>
          </cell>
          <cell r="E96" t="str">
            <v>Thành viên khác</v>
          </cell>
          <cell r="F96" t="str">
            <v>VP</v>
          </cell>
          <cell r="G96" t="str">
            <v>Văn phòng</v>
          </cell>
          <cell r="H96" t="str">
            <v>Ông:</v>
          </cell>
        </row>
      </sheetData>
      <sheetData sheetId="1" refreshError="1">
        <row r="9">
          <cell r="B9" t="str">
            <v>Võ Tiến Thịnh</v>
          </cell>
          <cell r="C9" t="str">
            <v>Phó Kiểm toán trưởng</v>
          </cell>
          <cell r="D9" t="str">
            <v>Trưởng đoàn</v>
          </cell>
          <cell r="E9" t="str">
            <v>B 0205</v>
          </cell>
          <cell r="F9" t="str">
            <v>CN</v>
          </cell>
          <cell r="G9" t="str">
            <v/>
          </cell>
          <cell r="H9" t="str">
            <v>NS3</v>
          </cell>
          <cell r="I9" t="str">
            <v>Ông:</v>
          </cell>
        </row>
        <row r="10">
          <cell r="B10" t="str">
            <v>Lê Minh Thuận</v>
          </cell>
          <cell r="C10" t="str">
            <v>Phó trưởng phòng</v>
          </cell>
          <cell r="D10" t="str">
            <v>Phó trưởng đoàn kiêm tổ trưởng</v>
          </cell>
          <cell r="E10" t="str">
            <v>B 0208</v>
          </cell>
          <cell r="F10" t="str">
            <v>CN</v>
          </cell>
          <cell r="G10" t="str">
            <v/>
          </cell>
          <cell r="H10" t="str">
            <v>VP</v>
          </cell>
          <cell r="I10" t="str">
            <v>Ông:</v>
          </cell>
        </row>
        <row r="11">
          <cell r="B11" t="str">
            <v>Lê Thanh Minh</v>
          </cell>
          <cell r="C11" t="str">
            <v>Phó chánh VP</v>
          </cell>
          <cell r="D11" t="str">
            <v>Phó trưởng đoàn kiêm tổ trưởng</v>
          </cell>
          <cell r="E11" t="str">
            <v>C 0551</v>
          </cell>
          <cell r="F11" t="str">
            <v>CN</v>
          </cell>
          <cell r="G11" t="str">
            <v/>
          </cell>
          <cell r="H11" t="str">
            <v>NS1</v>
          </cell>
          <cell r="I11" t="str">
            <v>Ông:</v>
          </cell>
        </row>
        <row r="12">
          <cell r="B12" t="str">
            <v>Phan Thanh Hải</v>
          </cell>
          <cell r="C12" t="str">
            <v>Phó trưởng phòng</v>
          </cell>
          <cell r="D12" t="str">
            <v>Tổ trưởng</v>
          </cell>
          <cell r="E12" t="str">
            <v>C 0598</v>
          </cell>
          <cell r="F12" t="str">
            <v>CN</v>
          </cell>
          <cell r="G12" t="str">
            <v/>
          </cell>
          <cell r="H12" t="str">
            <v>NS1</v>
          </cell>
          <cell r="I12" t="str">
            <v>Ông:</v>
          </cell>
        </row>
        <row r="13">
          <cell r="B13" t="str">
            <v>Đinh Văn Hùng</v>
          </cell>
          <cell r="C13" t="str">
            <v>Phó trưởng phòng</v>
          </cell>
          <cell r="D13" t="str">
            <v>Tổ trưởng</v>
          </cell>
          <cell r="E13" t="str">
            <v>B 0215</v>
          </cell>
          <cell r="F13" t="str">
            <v>CN</v>
          </cell>
          <cell r="G13" t="str">
            <v/>
          </cell>
          <cell r="H13" t="str">
            <v>NS3</v>
          </cell>
          <cell r="I13" t="str">
            <v>Ông:</v>
          </cell>
        </row>
        <row r="14">
          <cell r="B14" t="str">
            <v>Nguyễn Đức Sỹ</v>
          </cell>
          <cell r="C14" t="str">
            <v>Phó trưởng phòng</v>
          </cell>
          <cell r="D14" t="str">
            <v>Tổ trưởng</v>
          </cell>
          <cell r="E14" t="str">
            <v>C 0586</v>
          </cell>
          <cell r="F14" t="str">
            <v>CN</v>
          </cell>
          <cell r="G14" t="str">
            <v/>
          </cell>
          <cell r="H14" t="str">
            <v>NS3</v>
          </cell>
          <cell r="I14" t="str">
            <v>Ông:</v>
          </cell>
        </row>
        <row r="15">
          <cell r="B15" t="str">
            <v>Ngô Thanh An</v>
          </cell>
          <cell r="C15" t="str">
            <v>Phó trưởng phòng</v>
          </cell>
          <cell r="D15" t="str">
            <v>Tổ trưởng</v>
          </cell>
          <cell r="E15" t="str">
            <v>C 0599</v>
          </cell>
          <cell r="F15" t="str">
            <v>CN</v>
          </cell>
          <cell r="G15" t="str">
            <v/>
          </cell>
          <cell r="H15" t="str">
            <v>TH</v>
          </cell>
          <cell r="I15" t="str">
            <v>Ông:</v>
          </cell>
        </row>
        <row r="16">
          <cell r="B16" t="str">
            <v>Trần Mạnh Hải</v>
          </cell>
          <cell r="C16" t="str">
            <v>KTV</v>
          </cell>
          <cell r="D16" t="str">
            <v>Tổ trưởng</v>
          </cell>
          <cell r="E16" t="str">
            <v>C 0558</v>
          </cell>
          <cell r="F16" t="str">
            <v>CN</v>
          </cell>
          <cell r="G16" t="str">
            <v/>
          </cell>
          <cell r="H16" t="str">
            <v>NS3</v>
          </cell>
          <cell r="I16" t="str">
            <v>Ông:</v>
          </cell>
        </row>
        <row r="17">
          <cell r="B17" t="str">
            <v>Phan Bá Thi</v>
          </cell>
          <cell r="C17" t="str">
            <v>KTV</v>
          </cell>
          <cell r="D17" t="str">
            <v>Tổ trưởng</v>
          </cell>
          <cell r="E17" t="str">
            <v>C 0555</v>
          </cell>
          <cell r="F17" t="str">
            <v>CN</v>
          </cell>
          <cell r="G17" t="str">
            <v/>
          </cell>
          <cell r="H17" t="str">
            <v>NS2</v>
          </cell>
          <cell r="I17" t="str">
            <v>Ông:</v>
          </cell>
        </row>
        <row r="18">
          <cell r="B18" t="str">
            <v>Nguyễn Quốc Bình</v>
          </cell>
          <cell r="C18" t="str">
            <v>Phó trưởng phòng</v>
          </cell>
          <cell r="D18" t="str">
            <v>Thành viên</v>
          </cell>
          <cell r="E18" t="str">
            <v>B 0209</v>
          </cell>
          <cell r="F18" t="str">
            <v>CN</v>
          </cell>
          <cell r="G18" t="str">
            <v/>
          </cell>
          <cell r="H18" t="str">
            <v>NS2</v>
          </cell>
          <cell r="I18" t="str">
            <v>Ông:</v>
          </cell>
        </row>
        <row r="19">
          <cell r="B19" t="str">
            <v>Nguyễn Hồng An</v>
          </cell>
          <cell r="C19" t="str">
            <v>KTVC</v>
          </cell>
          <cell r="D19" t="str">
            <v>Thành viên</v>
          </cell>
          <cell r="E19" t="str">
            <v>B 0214</v>
          </cell>
          <cell r="F19" t="str">
            <v>CN</v>
          </cell>
          <cell r="G19" t="str">
            <v/>
          </cell>
          <cell r="H19" t="str">
            <v>NS3</v>
          </cell>
          <cell r="I19" t="str">
            <v>Ông:</v>
          </cell>
        </row>
        <row r="20">
          <cell r="B20" t="str">
            <v>Đặng Thị Giang</v>
          </cell>
          <cell r="C20" t="str">
            <v>KTV</v>
          </cell>
          <cell r="D20" t="str">
            <v>Thành viên</v>
          </cell>
          <cell r="E20" t="str">
            <v>C 0552</v>
          </cell>
          <cell r="F20" t="str">
            <v/>
          </cell>
          <cell r="G20" t="str">
            <v>KS</v>
          </cell>
          <cell r="H20" t="str">
            <v>ĐTDA</v>
          </cell>
          <cell r="I20" t="str">
            <v>Bà:</v>
          </cell>
        </row>
        <row r="21">
          <cell r="B21" t="str">
            <v>Đỗ Văn Minh</v>
          </cell>
          <cell r="C21" t="str">
            <v>KTV</v>
          </cell>
          <cell r="D21" t="str">
            <v>Thành viên</v>
          </cell>
          <cell r="E21" t="str">
            <v>C 0556</v>
          </cell>
          <cell r="F21" t="str">
            <v>CN</v>
          </cell>
          <cell r="G21" t="str">
            <v/>
          </cell>
          <cell r="H21" t="str">
            <v>TH</v>
          </cell>
          <cell r="I21" t="str">
            <v>Ông:</v>
          </cell>
        </row>
        <row r="22">
          <cell r="B22" t="str">
            <v>Cao Minh Xuyến</v>
          </cell>
          <cell r="C22" t="str">
            <v>KTV</v>
          </cell>
          <cell r="D22" t="str">
            <v>Thành viên</v>
          </cell>
          <cell r="E22" t="str">
            <v>C 0559</v>
          </cell>
          <cell r="F22" t="str">
            <v/>
          </cell>
          <cell r="G22" t="str">
            <v>KS</v>
          </cell>
          <cell r="H22" t="str">
            <v>NS1</v>
          </cell>
          <cell r="I22" t="str">
            <v>Ông:</v>
          </cell>
        </row>
        <row r="23">
          <cell r="B23" t="str">
            <v>Hoàng Cao Bường</v>
          </cell>
          <cell r="C23" t="str">
            <v>KTV</v>
          </cell>
          <cell r="D23" t="str">
            <v>Thành viên</v>
          </cell>
          <cell r="E23" t="str">
            <v>C 0568</v>
          </cell>
          <cell r="F23" t="str">
            <v/>
          </cell>
          <cell r="G23" t="str">
            <v>KS</v>
          </cell>
          <cell r="H23" t="str">
            <v>ĐTDA</v>
          </cell>
          <cell r="I23" t="str">
            <v>Ông:</v>
          </cell>
        </row>
        <row r="24">
          <cell r="B24" t="str">
            <v>Phạm Quốc Việt</v>
          </cell>
          <cell r="C24" t="str">
            <v>KTV</v>
          </cell>
          <cell r="D24" t="str">
            <v>Thành viên</v>
          </cell>
          <cell r="E24" t="str">
            <v>C 0570</v>
          </cell>
          <cell r="F24" t="str">
            <v>CN</v>
          </cell>
          <cell r="G24" t="str">
            <v/>
          </cell>
          <cell r="H24" t="str">
            <v>NS3</v>
          </cell>
          <cell r="I24" t="str">
            <v>Ông:</v>
          </cell>
        </row>
        <row r="25">
          <cell r="B25" t="str">
            <v>Lê Hồ Nam</v>
          </cell>
          <cell r="C25" t="str">
            <v>KTV</v>
          </cell>
          <cell r="D25" t="str">
            <v>Thành viên</v>
          </cell>
          <cell r="E25" t="str">
            <v>C 0571</v>
          </cell>
          <cell r="F25" t="str">
            <v/>
          </cell>
          <cell r="G25" t="str">
            <v>KS</v>
          </cell>
          <cell r="H25" t="str">
            <v>NS2</v>
          </cell>
          <cell r="I25" t="str">
            <v>Ông:</v>
          </cell>
        </row>
        <row r="26">
          <cell r="B26" t="str">
            <v>Lê Xuân Mai</v>
          </cell>
          <cell r="C26" t="str">
            <v>KTV</v>
          </cell>
          <cell r="D26" t="str">
            <v>Thành viên</v>
          </cell>
          <cell r="E26" t="str">
            <v>C 0572</v>
          </cell>
          <cell r="F26" t="str">
            <v>CN</v>
          </cell>
          <cell r="G26" t="str">
            <v/>
          </cell>
          <cell r="H26" t="str">
            <v>NS2</v>
          </cell>
          <cell r="I26" t="str">
            <v>Ông:</v>
          </cell>
        </row>
        <row r="27">
          <cell r="B27" t="str">
            <v>Trịnh Thị Na</v>
          </cell>
          <cell r="C27" t="str">
            <v>KTV</v>
          </cell>
          <cell r="D27" t="str">
            <v>Thành viên</v>
          </cell>
          <cell r="E27" t="str">
            <v>C 0573</v>
          </cell>
          <cell r="F27" t="str">
            <v>CN</v>
          </cell>
          <cell r="G27" t="str">
            <v/>
          </cell>
          <cell r="H27" t="str">
            <v>NS3</v>
          </cell>
          <cell r="I27" t="str">
            <v>Bà:</v>
          </cell>
        </row>
        <row r="28">
          <cell r="B28" t="str">
            <v>Hoàng Mạnh Hùng</v>
          </cell>
          <cell r="C28" t="str">
            <v>KTV</v>
          </cell>
          <cell r="D28" t="str">
            <v>Thành viên</v>
          </cell>
          <cell r="E28" t="str">
            <v>C 0575</v>
          </cell>
          <cell r="F28" t="str">
            <v/>
          </cell>
          <cell r="G28" t="str">
            <v>KS</v>
          </cell>
          <cell r="H28" t="str">
            <v>ĐTDA</v>
          </cell>
          <cell r="I28" t="str">
            <v>Ông:</v>
          </cell>
        </row>
        <row r="29">
          <cell r="B29" t="str">
            <v>Giãn Quốc Đồng</v>
          </cell>
          <cell r="C29" t="str">
            <v>KTV</v>
          </cell>
          <cell r="D29" t="str">
            <v>Thành viên</v>
          </cell>
          <cell r="E29" t="str">
            <v>C 0580</v>
          </cell>
          <cell r="F29" t="str">
            <v>CN</v>
          </cell>
          <cell r="G29" t="str">
            <v/>
          </cell>
          <cell r="H29" t="str">
            <v>TH</v>
          </cell>
          <cell r="I29" t="str">
            <v>Ông:</v>
          </cell>
        </row>
        <row r="30">
          <cell r="B30" t="str">
            <v>Phạm Huy Hạnh</v>
          </cell>
          <cell r="C30" t="str">
            <v>KTV</v>
          </cell>
          <cell r="D30" t="str">
            <v>Thành viên</v>
          </cell>
          <cell r="E30" t="str">
            <v>C 0596</v>
          </cell>
          <cell r="F30" t="str">
            <v/>
          </cell>
          <cell r="G30" t="str">
            <v>KS</v>
          </cell>
          <cell r="H30" t="str">
            <v>ĐTDA</v>
          </cell>
          <cell r="I30" t="str">
            <v>Ông:</v>
          </cell>
        </row>
        <row r="31">
          <cell r="B31" t="str">
            <v>Phạm Thị Thành</v>
          </cell>
          <cell r="C31" t="str">
            <v>KTV</v>
          </cell>
          <cell r="D31" t="str">
            <v>Thành viên</v>
          </cell>
          <cell r="E31" t="str">
            <v>C 0600</v>
          </cell>
          <cell r="F31" t="e">
            <v>#REF!</v>
          </cell>
          <cell r="G31" t="e">
            <v>#REF!</v>
          </cell>
          <cell r="H31" t="e">
            <v>#REF!</v>
          </cell>
          <cell r="I31" t="str">
            <v>Bà:</v>
          </cell>
        </row>
        <row r="32">
          <cell r="B32" t="str">
            <v>Nguyễn Đức Lập</v>
          </cell>
          <cell r="C32" t="str">
            <v>KTV</v>
          </cell>
          <cell r="D32" t="str">
            <v>Thành viên</v>
          </cell>
          <cell r="E32" t="str">
            <v>C 0601</v>
          </cell>
          <cell r="F32" t="str">
            <v>CN</v>
          </cell>
          <cell r="G32" t="str">
            <v/>
          </cell>
          <cell r="H32" t="str">
            <v>TH</v>
          </cell>
          <cell r="I32" t="str">
            <v>Ông:</v>
          </cell>
        </row>
        <row r="33">
          <cell r="B33" t="str">
            <v>Nguyễn Xuân Thủy</v>
          </cell>
          <cell r="C33" t="str">
            <v>KTV</v>
          </cell>
          <cell r="D33" t="str">
            <v>Thành viên</v>
          </cell>
          <cell r="E33" t="str">
            <v>C 0602</v>
          </cell>
          <cell r="F33" t="str">
            <v/>
          </cell>
          <cell r="G33" t="str">
            <v>KS</v>
          </cell>
          <cell r="H33" t="str">
            <v>ĐTDA</v>
          </cell>
          <cell r="I33" t="str">
            <v>Ông:</v>
          </cell>
        </row>
        <row r="34">
          <cell r="B34" t="str">
            <v>Lê Ngọc Việt</v>
          </cell>
          <cell r="C34" t="str">
            <v>KTV</v>
          </cell>
          <cell r="D34" t="str">
            <v>Thành viên</v>
          </cell>
          <cell r="E34" t="str">
            <v>C 0603</v>
          </cell>
          <cell r="F34" t="str">
            <v/>
          </cell>
          <cell r="G34" t="str">
            <v>KS</v>
          </cell>
          <cell r="H34" t="str">
            <v>ĐTDA</v>
          </cell>
          <cell r="I34" t="str">
            <v>Ông:</v>
          </cell>
        </row>
        <row r="35">
          <cell r="B35" t="str">
            <v>Thái Văn Tuấn</v>
          </cell>
          <cell r="C35" t="str">
            <v>KTV</v>
          </cell>
          <cell r="D35" t="str">
            <v>Thành viên</v>
          </cell>
          <cell r="E35" t="str">
            <v>C 0590</v>
          </cell>
          <cell r="F35" t="str">
            <v>CN</v>
          </cell>
          <cell r="G35" t="str">
            <v/>
          </cell>
          <cell r="H35" t="str">
            <v>NS2</v>
          </cell>
          <cell r="I35" t="str">
            <v>Ông:</v>
          </cell>
        </row>
        <row r="36">
          <cell r="B36" t="str">
            <v>Lê Đình Khôi</v>
          </cell>
          <cell r="C36" t="str">
            <v>KTV</v>
          </cell>
          <cell r="D36" t="str">
            <v>Thành viên</v>
          </cell>
          <cell r="E36" t="str">
            <v>C 0574</v>
          </cell>
          <cell r="F36" t="str">
            <v/>
          </cell>
          <cell r="G36" t="str">
            <v>KS</v>
          </cell>
          <cell r="H36" t="str">
            <v>ĐTDA</v>
          </cell>
          <cell r="I36" t="str">
            <v>Ông:</v>
          </cell>
        </row>
        <row r="37">
          <cell r="B37" t="str">
            <v>Phan Thành Trung</v>
          </cell>
          <cell r="C37" t="str">
            <v>Thành viên khác</v>
          </cell>
          <cell r="D37" t="str">
            <v>Thành viên</v>
          </cell>
          <cell r="E37" t="str">
            <v>Chưa có thẻ</v>
          </cell>
          <cell r="F37" t="str">
            <v>CN</v>
          </cell>
          <cell r="G37" t="str">
            <v/>
          </cell>
          <cell r="H37" t="str">
            <v>LĐ</v>
          </cell>
          <cell r="I37" t="str">
            <v>Ông: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8"/>
  <sheetViews>
    <sheetView workbookViewId="0">
      <selection activeCell="A4" sqref="A4:C4"/>
    </sheetView>
  </sheetViews>
  <sheetFormatPr defaultRowHeight="15.6"/>
  <cols>
    <col min="1" max="1" width="9.109375" style="60"/>
    <col min="2" max="2" width="52.5546875" style="60" customWidth="1"/>
    <col min="3" max="3" width="22.88671875" style="67" customWidth="1"/>
    <col min="4" max="4" width="24.88671875" style="60" customWidth="1"/>
    <col min="5" max="257" width="9.109375" style="60"/>
    <col min="258" max="258" width="52.5546875" style="60" customWidth="1"/>
    <col min="259" max="259" width="17.88671875" style="60" customWidth="1"/>
    <col min="260" max="260" width="24.88671875" style="60" customWidth="1"/>
    <col min="261" max="513" width="9.109375" style="60"/>
    <col min="514" max="514" width="52.5546875" style="60" customWidth="1"/>
    <col min="515" max="515" width="17.88671875" style="60" customWidth="1"/>
    <col min="516" max="516" width="24.88671875" style="60" customWidth="1"/>
    <col min="517" max="769" width="9.109375" style="60"/>
    <col min="770" max="770" width="52.5546875" style="60" customWidth="1"/>
    <col min="771" max="771" width="17.88671875" style="60" customWidth="1"/>
    <col min="772" max="772" width="24.88671875" style="60" customWidth="1"/>
    <col min="773" max="1025" width="9.109375" style="60"/>
    <col min="1026" max="1026" width="52.5546875" style="60" customWidth="1"/>
    <col min="1027" max="1027" width="17.88671875" style="60" customWidth="1"/>
    <col min="1028" max="1028" width="24.88671875" style="60" customWidth="1"/>
    <col min="1029" max="1281" width="9.109375" style="60"/>
    <col min="1282" max="1282" width="52.5546875" style="60" customWidth="1"/>
    <col min="1283" max="1283" width="17.88671875" style="60" customWidth="1"/>
    <col min="1284" max="1284" width="24.88671875" style="60" customWidth="1"/>
    <col min="1285" max="1537" width="9.109375" style="60"/>
    <col min="1538" max="1538" width="52.5546875" style="60" customWidth="1"/>
    <col min="1539" max="1539" width="17.88671875" style="60" customWidth="1"/>
    <col min="1540" max="1540" width="24.88671875" style="60" customWidth="1"/>
    <col min="1541" max="1793" width="9.109375" style="60"/>
    <col min="1794" max="1794" width="52.5546875" style="60" customWidth="1"/>
    <col min="1795" max="1795" width="17.88671875" style="60" customWidth="1"/>
    <col min="1796" max="1796" width="24.88671875" style="60" customWidth="1"/>
    <col min="1797" max="2049" width="9.109375" style="60"/>
    <col min="2050" max="2050" width="52.5546875" style="60" customWidth="1"/>
    <col min="2051" max="2051" width="17.88671875" style="60" customWidth="1"/>
    <col min="2052" max="2052" width="24.88671875" style="60" customWidth="1"/>
    <col min="2053" max="2305" width="9.109375" style="60"/>
    <col min="2306" max="2306" width="52.5546875" style="60" customWidth="1"/>
    <col min="2307" max="2307" width="17.88671875" style="60" customWidth="1"/>
    <col min="2308" max="2308" width="24.88671875" style="60" customWidth="1"/>
    <col min="2309" max="2561" width="9.109375" style="60"/>
    <col min="2562" max="2562" width="52.5546875" style="60" customWidth="1"/>
    <col min="2563" max="2563" width="17.88671875" style="60" customWidth="1"/>
    <col min="2564" max="2564" width="24.88671875" style="60" customWidth="1"/>
    <col min="2565" max="2817" width="9.109375" style="60"/>
    <col min="2818" max="2818" width="52.5546875" style="60" customWidth="1"/>
    <col min="2819" max="2819" width="17.88671875" style="60" customWidth="1"/>
    <col min="2820" max="2820" width="24.88671875" style="60" customWidth="1"/>
    <col min="2821" max="3073" width="9.109375" style="60"/>
    <col min="3074" max="3074" width="52.5546875" style="60" customWidth="1"/>
    <col min="3075" max="3075" width="17.88671875" style="60" customWidth="1"/>
    <col min="3076" max="3076" width="24.88671875" style="60" customWidth="1"/>
    <col min="3077" max="3329" width="9.109375" style="60"/>
    <col min="3330" max="3330" width="52.5546875" style="60" customWidth="1"/>
    <col min="3331" max="3331" width="17.88671875" style="60" customWidth="1"/>
    <col min="3332" max="3332" width="24.88671875" style="60" customWidth="1"/>
    <col min="3333" max="3585" width="9.109375" style="60"/>
    <col min="3586" max="3586" width="52.5546875" style="60" customWidth="1"/>
    <col min="3587" max="3587" width="17.88671875" style="60" customWidth="1"/>
    <col min="3588" max="3588" width="24.88671875" style="60" customWidth="1"/>
    <col min="3589" max="3841" width="9.109375" style="60"/>
    <col min="3842" max="3842" width="52.5546875" style="60" customWidth="1"/>
    <col min="3843" max="3843" width="17.88671875" style="60" customWidth="1"/>
    <col min="3844" max="3844" width="24.88671875" style="60" customWidth="1"/>
    <col min="3845" max="4097" width="9.109375" style="60"/>
    <col min="4098" max="4098" width="52.5546875" style="60" customWidth="1"/>
    <col min="4099" max="4099" width="17.88671875" style="60" customWidth="1"/>
    <col min="4100" max="4100" width="24.88671875" style="60" customWidth="1"/>
    <col min="4101" max="4353" width="9.109375" style="60"/>
    <col min="4354" max="4354" width="52.5546875" style="60" customWidth="1"/>
    <col min="4355" max="4355" width="17.88671875" style="60" customWidth="1"/>
    <col min="4356" max="4356" width="24.88671875" style="60" customWidth="1"/>
    <col min="4357" max="4609" width="9.109375" style="60"/>
    <col min="4610" max="4610" width="52.5546875" style="60" customWidth="1"/>
    <col min="4611" max="4611" width="17.88671875" style="60" customWidth="1"/>
    <col min="4612" max="4612" width="24.88671875" style="60" customWidth="1"/>
    <col min="4613" max="4865" width="9.109375" style="60"/>
    <col min="4866" max="4866" width="52.5546875" style="60" customWidth="1"/>
    <col min="4867" max="4867" width="17.88671875" style="60" customWidth="1"/>
    <col min="4868" max="4868" width="24.88671875" style="60" customWidth="1"/>
    <col min="4869" max="5121" width="9.109375" style="60"/>
    <col min="5122" max="5122" width="52.5546875" style="60" customWidth="1"/>
    <col min="5123" max="5123" width="17.88671875" style="60" customWidth="1"/>
    <col min="5124" max="5124" width="24.88671875" style="60" customWidth="1"/>
    <col min="5125" max="5377" width="9.109375" style="60"/>
    <col min="5378" max="5378" width="52.5546875" style="60" customWidth="1"/>
    <col min="5379" max="5379" width="17.88671875" style="60" customWidth="1"/>
    <col min="5380" max="5380" width="24.88671875" style="60" customWidth="1"/>
    <col min="5381" max="5633" width="9.109375" style="60"/>
    <col min="5634" max="5634" width="52.5546875" style="60" customWidth="1"/>
    <col min="5635" max="5635" width="17.88671875" style="60" customWidth="1"/>
    <col min="5636" max="5636" width="24.88671875" style="60" customWidth="1"/>
    <col min="5637" max="5889" width="9.109375" style="60"/>
    <col min="5890" max="5890" width="52.5546875" style="60" customWidth="1"/>
    <col min="5891" max="5891" width="17.88671875" style="60" customWidth="1"/>
    <col min="5892" max="5892" width="24.88671875" style="60" customWidth="1"/>
    <col min="5893" max="6145" width="9.109375" style="60"/>
    <col min="6146" max="6146" width="52.5546875" style="60" customWidth="1"/>
    <col min="6147" max="6147" width="17.88671875" style="60" customWidth="1"/>
    <col min="6148" max="6148" width="24.88671875" style="60" customWidth="1"/>
    <col min="6149" max="6401" width="9.109375" style="60"/>
    <col min="6402" max="6402" width="52.5546875" style="60" customWidth="1"/>
    <col min="6403" max="6403" width="17.88671875" style="60" customWidth="1"/>
    <col min="6404" max="6404" width="24.88671875" style="60" customWidth="1"/>
    <col min="6405" max="6657" width="9.109375" style="60"/>
    <col min="6658" max="6658" width="52.5546875" style="60" customWidth="1"/>
    <col min="6659" max="6659" width="17.88671875" style="60" customWidth="1"/>
    <col min="6660" max="6660" width="24.88671875" style="60" customWidth="1"/>
    <col min="6661" max="6913" width="9.109375" style="60"/>
    <col min="6914" max="6914" width="52.5546875" style="60" customWidth="1"/>
    <col min="6915" max="6915" width="17.88671875" style="60" customWidth="1"/>
    <col min="6916" max="6916" width="24.88671875" style="60" customWidth="1"/>
    <col min="6917" max="7169" width="9.109375" style="60"/>
    <col min="7170" max="7170" width="52.5546875" style="60" customWidth="1"/>
    <col min="7171" max="7171" width="17.88671875" style="60" customWidth="1"/>
    <col min="7172" max="7172" width="24.88671875" style="60" customWidth="1"/>
    <col min="7173" max="7425" width="9.109375" style="60"/>
    <col min="7426" max="7426" width="52.5546875" style="60" customWidth="1"/>
    <col min="7427" max="7427" width="17.88671875" style="60" customWidth="1"/>
    <col min="7428" max="7428" width="24.88671875" style="60" customWidth="1"/>
    <col min="7429" max="7681" width="9.109375" style="60"/>
    <col min="7682" max="7682" width="52.5546875" style="60" customWidth="1"/>
    <col min="7683" max="7683" width="17.88671875" style="60" customWidth="1"/>
    <col min="7684" max="7684" width="24.88671875" style="60" customWidth="1"/>
    <col min="7685" max="7937" width="9.109375" style="60"/>
    <col min="7938" max="7938" width="52.5546875" style="60" customWidth="1"/>
    <col min="7939" max="7939" width="17.88671875" style="60" customWidth="1"/>
    <col min="7940" max="7940" width="24.88671875" style="60" customWidth="1"/>
    <col min="7941" max="8193" width="9.109375" style="60"/>
    <col min="8194" max="8194" width="52.5546875" style="60" customWidth="1"/>
    <col min="8195" max="8195" width="17.88671875" style="60" customWidth="1"/>
    <col min="8196" max="8196" width="24.88671875" style="60" customWidth="1"/>
    <col min="8197" max="8449" width="9.109375" style="60"/>
    <col min="8450" max="8450" width="52.5546875" style="60" customWidth="1"/>
    <col min="8451" max="8451" width="17.88671875" style="60" customWidth="1"/>
    <col min="8452" max="8452" width="24.88671875" style="60" customWidth="1"/>
    <col min="8453" max="8705" width="9.109375" style="60"/>
    <col min="8706" max="8706" width="52.5546875" style="60" customWidth="1"/>
    <col min="8707" max="8707" width="17.88671875" style="60" customWidth="1"/>
    <col min="8708" max="8708" width="24.88671875" style="60" customWidth="1"/>
    <col min="8709" max="8961" width="9.109375" style="60"/>
    <col min="8962" max="8962" width="52.5546875" style="60" customWidth="1"/>
    <col min="8963" max="8963" width="17.88671875" style="60" customWidth="1"/>
    <col min="8964" max="8964" width="24.88671875" style="60" customWidth="1"/>
    <col min="8965" max="9217" width="9.109375" style="60"/>
    <col min="9218" max="9218" width="52.5546875" style="60" customWidth="1"/>
    <col min="9219" max="9219" width="17.88671875" style="60" customWidth="1"/>
    <col min="9220" max="9220" width="24.88671875" style="60" customWidth="1"/>
    <col min="9221" max="9473" width="9.109375" style="60"/>
    <col min="9474" max="9474" width="52.5546875" style="60" customWidth="1"/>
    <col min="9475" max="9475" width="17.88671875" style="60" customWidth="1"/>
    <col min="9476" max="9476" width="24.88671875" style="60" customWidth="1"/>
    <col min="9477" max="9729" width="9.109375" style="60"/>
    <col min="9730" max="9730" width="52.5546875" style="60" customWidth="1"/>
    <col min="9731" max="9731" width="17.88671875" style="60" customWidth="1"/>
    <col min="9732" max="9732" width="24.88671875" style="60" customWidth="1"/>
    <col min="9733" max="9985" width="9.109375" style="60"/>
    <col min="9986" max="9986" width="52.5546875" style="60" customWidth="1"/>
    <col min="9987" max="9987" width="17.88671875" style="60" customWidth="1"/>
    <col min="9988" max="9988" width="24.88671875" style="60" customWidth="1"/>
    <col min="9989" max="10241" width="9.109375" style="60"/>
    <col min="10242" max="10242" width="52.5546875" style="60" customWidth="1"/>
    <col min="10243" max="10243" width="17.88671875" style="60" customWidth="1"/>
    <col min="10244" max="10244" width="24.88671875" style="60" customWidth="1"/>
    <col min="10245" max="10497" width="9.109375" style="60"/>
    <col min="10498" max="10498" width="52.5546875" style="60" customWidth="1"/>
    <col min="10499" max="10499" width="17.88671875" style="60" customWidth="1"/>
    <col min="10500" max="10500" width="24.88671875" style="60" customWidth="1"/>
    <col min="10501" max="10753" width="9.109375" style="60"/>
    <col min="10754" max="10754" width="52.5546875" style="60" customWidth="1"/>
    <col min="10755" max="10755" width="17.88671875" style="60" customWidth="1"/>
    <col min="10756" max="10756" width="24.88671875" style="60" customWidth="1"/>
    <col min="10757" max="11009" width="9.109375" style="60"/>
    <col min="11010" max="11010" width="52.5546875" style="60" customWidth="1"/>
    <col min="11011" max="11011" width="17.88671875" style="60" customWidth="1"/>
    <col min="11012" max="11012" width="24.88671875" style="60" customWidth="1"/>
    <col min="11013" max="11265" width="9.109375" style="60"/>
    <col min="11266" max="11266" width="52.5546875" style="60" customWidth="1"/>
    <col min="11267" max="11267" width="17.88671875" style="60" customWidth="1"/>
    <col min="11268" max="11268" width="24.88671875" style="60" customWidth="1"/>
    <col min="11269" max="11521" width="9.109375" style="60"/>
    <col min="11522" max="11522" width="52.5546875" style="60" customWidth="1"/>
    <col min="11523" max="11523" width="17.88671875" style="60" customWidth="1"/>
    <col min="11524" max="11524" width="24.88671875" style="60" customWidth="1"/>
    <col min="11525" max="11777" width="9.109375" style="60"/>
    <col min="11778" max="11778" width="52.5546875" style="60" customWidth="1"/>
    <col min="11779" max="11779" width="17.88671875" style="60" customWidth="1"/>
    <col min="11780" max="11780" width="24.88671875" style="60" customWidth="1"/>
    <col min="11781" max="12033" width="9.109375" style="60"/>
    <col min="12034" max="12034" width="52.5546875" style="60" customWidth="1"/>
    <col min="12035" max="12035" width="17.88671875" style="60" customWidth="1"/>
    <col min="12036" max="12036" width="24.88671875" style="60" customWidth="1"/>
    <col min="12037" max="12289" width="9.109375" style="60"/>
    <col min="12290" max="12290" width="52.5546875" style="60" customWidth="1"/>
    <col min="12291" max="12291" width="17.88671875" style="60" customWidth="1"/>
    <col min="12292" max="12292" width="24.88671875" style="60" customWidth="1"/>
    <col min="12293" max="12545" width="9.109375" style="60"/>
    <col min="12546" max="12546" width="52.5546875" style="60" customWidth="1"/>
    <col min="12547" max="12547" width="17.88671875" style="60" customWidth="1"/>
    <col min="12548" max="12548" width="24.88671875" style="60" customWidth="1"/>
    <col min="12549" max="12801" width="9.109375" style="60"/>
    <col min="12802" max="12802" width="52.5546875" style="60" customWidth="1"/>
    <col min="12803" max="12803" width="17.88671875" style="60" customWidth="1"/>
    <col min="12804" max="12804" width="24.88671875" style="60" customWidth="1"/>
    <col min="12805" max="13057" width="9.109375" style="60"/>
    <col min="13058" max="13058" width="52.5546875" style="60" customWidth="1"/>
    <col min="13059" max="13059" width="17.88671875" style="60" customWidth="1"/>
    <col min="13060" max="13060" width="24.88671875" style="60" customWidth="1"/>
    <col min="13061" max="13313" width="9.109375" style="60"/>
    <col min="13314" max="13314" width="52.5546875" style="60" customWidth="1"/>
    <col min="13315" max="13315" width="17.88671875" style="60" customWidth="1"/>
    <col min="13316" max="13316" width="24.88671875" style="60" customWidth="1"/>
    <col min="13317" max="13569" width="9.109375" style="60"/>
    <col min="13570" max="13570" width="52.5546875" style="60" customWidth="1"/>
    <col min="13571" max="13571" width="17.88671875" style="60" customWidth="1"/>
    <col min="13572" max="13572" width="24.88671875" style="60" customWidth="1"/>
    <col min="13573" max="13825" width="9.109375" style="60"/>
    <col min="13826" max="13826" width="52.5546875" style="60" customWidth="1"/>
    <col min="13827" max="13827" width="17.88671875" style="60" customWidth="1"/>
    <col min="13828" max="13828" width="24.88671875" style="60" customWidth="1"/>
    <col min="13829" max="14081" width="9.109375" style="60"/>
    <col min="14082" max="14082" width="52.5546875" style="60" customWidth="1"/>
    <col min="14083" max="14083" width="17.88671875" style="60" customWidth="1"/>
    <col min="14084" max="14084" width="24.88671875" style="60" customWidth="1"/>
    <col min="14085" max="14337" width="9.109375" style="60"/>
    <col min="14338" max="14338" width="52.5546875" style="60" customWidth="1"/>
    <col min="14339" max="14339" width="17.88671875" style="60" customWidth="1"/>
    <col min="14340" max="14340" width="24.88671875" style="60" customWidth="1"/>
    <col min="14341" max="14593" width="9.109375" style="60"/>
    <col min="14594" max="14594" width="52.5546875" style="60" customWidth="1"/>
    <col min="14595" max="14595" width="17.88671875" style="60" customWidth="1"/>
    <col min="14596" max="14596" width="24.88671875" style="60" customWidth="1"/>
    <col min="14597" max="14849" width="9.109375" style="60"/>
    <col min="14850" max="14850" width="52.5546875" style="60" customWidth="1"/>
    <col min="14851" max="14851" width="17.88671875" style="60" customWidth="1"/>
    <col min="14852" max="14852" width="24.88671875" style="60" customWidth="1"/>
    <col min="14853" max="15105" width="9.109375" style="60"/>
    <col min="15106" max="15106" width="52.5546875" style="60" customWidth="1"/>
    <col min="15107" max="15107" width="17.88671875" style="60" customWidth="1"/>
    <col min="15108" max="15108" width="24.88671875" style="60" customWidth="1"/>
    <col min="15109" max="15361" width="9.109375" style="60"/>
    <col min="15362" max="15362" width="52.5546875" style="60" customWidth="1"/>
    <col min="15363" max="15363" width="17.88671875" style="60" customWidth="1"/>
    <col min="15364" max="15364" width="24.88671875" style="60" customWidth="1"/>
    <col min="15365" max="15617" width="9.109375" style="60"/>
    <col min="15618" max="15618" width="52.5546875" style="60" customWidth="1"/>
    <col min="15619" max="15619" width="17.88671875" style="60" customWidth="1"/>
    <col min="15620" max="15620" width="24.88671875" style="60" customWidth="1"/>
    <col min="15621" max="15873" width="9.109375" style="60"/>
    <col min="15874" max="15874" width="52.5546875" style="60" customWidth="1"/>
    <col min="15875" max="15875" width="17.88671875" style="60" customWidth="1"/>
    <col min="15876" max="15876" width="24.88671875" style="60" customWidth="1"/>
    <col min="15877" max="16129" width="9.109375" style="60"/>
    <col min="16130" max="16130" width="52.5546875" style="60" customWidth="1"/>
    <col min="16131" max="16131" width="17.88671875" style="60" customWidth="1"/>
    <col min="16132" max="16132" width="24.88671875" style="60" customWidth="1"/>
    <col min="16133" max="16384" width="9.109375" style="60"/>
  </cols>
  <sheetData>
    <row r="1" spans="1:3" ht="27" customHeight="1">
      <c r="A1" s="315" t="s">
        <v>143</v>
      </c>
      <c r="B1" s="315"/>
      <c r="C1" s="70" t="s">
        <v>144</v>
      </c>
    </row>
    <row r="2" spans="1:3" ht="24.75" customHeight="1">
      <c r="A2" s="316" t="s">
        <v>145</v>
      </c>
      <c r="B2" s="316"/>
      <c r="C2" s="316"/>
    </row>
    <row r="3" spans="1:3">
      <c r="A3" s="317" t="s">
        <v>146</v>
      </c>
      <c r="B3" s="317"/>
      <c r="C3" s="317"/>
    </row>
    <row r="4" spans="1:3">
      <c r="A4" s="318" t="s">
        <v>1123</v>
      </c>
      <c r="B4" s="318"/>
      <c r="C4" s="318"/>
    </row>
    <row r="5" spans="1:3">
      <c r="C5" s="71" t="s">
        <v>147</v>
      </c>
    </row>
    <row r="6" spans="1:3">
      <c r="A6" s="72" t="s">
        <v>4</v>
      </c>
      <c r="B6" s="72" t="s">
        <v>5</v>
      </c>
      <c r="C6" s="73" t="s">
        <v>148</v>
      </c>
    </row>
    <row r="7" spans="1:3">
      <c r="A7" s="72" t="s">
        <v>20</v>
      </c>
      <c r="B7" s="72" t="s">
        <v>149</v>
      </c>
      <c r="C7" s="74">
        <f>C8+C11+C14+C15+C16</f>
        <v>22999901</v>
      </c>
    </row>
    <row r="8" spans="1:3" s="53" customFormat="1">
      <c r="A8" s="72" t="s">
        <v>37</v>
      </c>
      <c r="B8" s="75" t="s">
        <v>150</v>
      </c>
      <c r="C8" s="74">
        <f>C9+C10</f>
        <v>9142120</v>
      </c>
    </row>
    <row r="9" spans="1:3" s="53" customFormat="1">
      <c r="A9" s="76">
        <v>1</v>
      </c>
      <c r="B9" s="77" t="s">
        <v>151</v>
      </c>
      <c r="C9" s="78">
        <v>8506000</v>
      </c>
    </row>
    <row r="10" spans="1:3">
      <c r="A10" s="76">
        <v>2</v>
      </c>
      <c r="B10" s="77" t="s">
        <v>152</v>
      </c>
      <c r="C10" s="78">
        <v>636120</v>
      </c>
    </row>
    <row r="11" spans="1:3">
      <c r="A11" s="72" t="s">
        <v>45</v>
      </c>
      <c r="B11" s="75" t="s">
        <v>153</v>
      </c>
      <c r="C11" s="74">
        <f>C12+C13</f>
        <v>13857781</v>
      </c>
    </row>
    <row r="12" spans="1:3">
      <c r="A12" s="76">
        <v>1</v>
      </c>
      <c r="B12" s="77" t="s">
        <v>154</v>
      </c>
      <c r="C12" s="78">
        <v>9753529</v>
      </c>
    </row>
    <row r="13" spans="1:3">
      <c r="A13" s="76">
        <v>2</v>
      </c>
      <c r="B13" s="77" t="s">
        <v>155</v>
      </c>
      <c r="C13" s="78">
        <v>4104252</v>
      </c>
    </row>
    <row r="14" spans="1:3">
      <c r="A14" s="72" t="s">
        <v>49</v>
      </c>
      <c r="B14" s="75" t="s">
        <v>156</v>
      </c>
      <c r="C14" s="78">
        <v>0</v>
      </c>
    </row>
    <row r="15" spans="1:3">
      <c r="A15" s="72" t="s">
        <v>86</v>
      </c>
      <c r="B15" s="75" t="s">
        <v>157</v>
      </c>
      <c r="C15" s="78"/>
    </row>
    <row r="16" spans="1:3">
      <c r="A16" s="72" t="s">
        <v>120</v>
      </c>
      <c r="B16" s="75" t="s">
        <v>158</v>
      </c>
      <c r="C16" s="74"/>
    </row>
    <row r="17" spans="1:3">
      <c r="A17" s="72" t="s">
        <v>21</v>
      </c>
      <c r="B17" s="72" t="s">
        <v>159</v>
      </c>
      <c r="C17" s="74">
        <f>C18+C25</f>
        <v>22999901</v>
      </c>
    </row>
    <row r="18" spans="1:3">
      <c r="A18" s="72" t="s">
        <v>160</v>
      </c>
      <c r="B18" s="75" t="s">
        <v>161</v>
      </c>
      <c r="C18" s="74">
        <f>SUM(C19:C24)</f>
        <v>18895649</v>
      </c>
    </row>
    <row r="19" spans="1:3">
      <c r="A19" s="76">
        <v>1</v>
      </c>
      <c r="B19" s="77" t="s">
        <v>162</v>
      </c>
      <c r="C19" s="78">
        <v>4985573</v>
      </c>
    </row>
    <row r="20" spans="1:3">
      <c r="A20" s="76">
        <v>2</v>
      </c>
      <c r="B20" s="77" t="s">
        <v>163</v>
      </c>
      <c r="C20" s="78">
        <v>13333168</v>
      </c>
    </row>
    <row r="21" spans="1:3">
      <c r="A21" s="76">
        <v>3</v>
      </c>
      <c r="B21" s="77" t="s">
        <v>164</v>
      </c>
      <c r="C21" s="78"/>
    </row>
    <row r="22" spans="1:3">
      <c r="A22" s="76">
        <v>4</v>
      </c>
      <c r="B22" s="77" t="s">
        <v>165</v>
      </c>
      <c r="C22" s="78">
        <v>1440</v>
      </c>
    </row>
    <row r="23" spans="1:3">
      <c r="A23" s="76">
        <v>5</v>
      </c>
      <c r="B23" s="77" t="s">
        <v>166</v>
      </c>
      <c r="C23" s="78">
        <v>383833</v>
      </c>
    </row>
    <row r="24" spans="1:3">
      <c r="A24" s="76">
        <v>6</v>
      </c>
      <c r="B24" s="77" t="s">
        <v>167</v>
      </c>
      <c r="C24" s="78">
        <v>191635</v>
      </c>
    </row>
    <row r="25" spans="1:3">
      <c r="A25" s="72" t="s">
        <v>45</v>
      </c>
      <c r="B25" s="75" t="s">
        <v>168</v>
      </c>
      <c r="C25" s="74">
        <f>SUM(C26:C28)</f>
        <v>4104252</v>
      </c>
    </row>
    <row r="26" spans="1:3">
      <c r="A26" s="76">
        <v>1</v>
      </c>
      <c r="B26" s="77" t="s">
        <v>401</v>
      </c>
      <c r="C26" s="78">
        <v>1539678</v>
      </c>
    </row>
    <row r="27" spans="1:3">
      <c r="A27" s="76">
        <v>2</v>
      </c>
      <c r="B27" s="77" t="s">
        <v>170</v>
      </c>
      <c r="C27" s="78">
        <v>2453200</v>
      </c>
    </row>
    <row r="28" spans="1:3">
      <c r="A28" s="76">
        <v>3</v>
      </c>
      <c r="B28" s="77" t="s">
        <v>400</v>
      </c>
      <c r="C28" s="78">
        <v>111374</v>
      </c>
    </row>
    <row r="29" spans="1:3">
      <c r="A29" s="72" t="s">
        <v>171</v>
      </c>
      <c r="B29" s="72" t="s">
        <v>172</v>
      </c>
      <c r="C29" s="74">
        <f>C7-C17</f>
        <v>0</v>
      </c>
    </row>
    <row r="30" spans="1:3">
      <c r="A30" s="72" t="s">
        <v>173</v>
      </c>
      <c r="B30" s="72" t="s">
        <v>174</v>
      </c>
      <c r="C30" s="74">
        <f>SUM(C31:C32)</f>
        <v>0</v>
      </c>
    </row>
    <row r="31" spans="1:3">
      <c r="A31" s="76">
        <v>1</v>
      </c>
      <c r="B31" s="77" t="s">
        <v>175</v>
      </c>
      <c r="C31" s="78"/>
    </row>
    <row r="32" spans="1:3" ht="31.2">
      <c r="A32" s="76" t="s">
        <v>176</v>
      </c>
      <c r="B32" s="77" t="s">
        <v>177</v>
      </c>
      <c r="C32" s="78"/>
    </row>
    <row r="33" spans="1:3">
      <c r="A33" s="72" t="s">
        <v>178</v>
      </c>
      <c r="B33" s="72" t="s">
        <v>179</v>
      </c>
      <c r="C33" s="74">
        <f>SUM(C34:C35)</f>
        <v>54400</v>
      </c>
    </row>
    <row r="34" spans="1:3">
      <c r="A34" s="76">
        <v>1</v>
      </c>
      <c r="B34" s="77" t="s">
        <v>180</v>
      </c>
      <c r="C34" s="78">
        <v>54400</v>
      </c>
    </row>
    <row r="35" spans="1:3">
      <c r="A35" s="76">
        <v>2</v>
      </c>
      <c r="B35" s="77" t="s">
        <v>181</v>
      </c>
      <c r="C35" s="78"/>
    </row>
    <row r="37" spans="1:3">
      <c r="B37" s="79"/>
    </row>
    <row r="38" spans="1:3">
      <c r="B38" s="68"/>
    </row>
  </sheetData>
  <mergeCells count="4">
    <mergeCell ref="A1:B1"/>
    <mergeCell ref="A2:C2"/>
    <mergeCell ref="A3:C3"/>
    <mergeCell ref="A4:C4"/>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Q25"/>
  <sheetViews>
    <sheetView tabSelected="1" workbookViewId="0">
      <selection activeCell="B6" sqref="B6:B8"/>
    </sheetView>
  </sheetViews>
  <sheetFormatPr defaultRowHeight="15.6"/>
  <cols>
    <col min="1" max="1" width="8.88671875" style="60"/>
    <col min="2" max="2" width="5.5546875" style="60" customWidth="1"/>
    <col min="3" max="3" width="19.6640625" style="60" customWidth="1"/>
    <col min="4" max="4" width="13.5546875" style="60" customWidth="1"/>
    <col min="5" max="5" width="12.109375" style="60" customWidth="1"/>
    <col min="6" max="6" width="10.44140625" style="60" customWidth="1"/>
    <col min="7" max="7" width="12.44140625" style="60" customWidth="1"/>
    <col min="8" max="9" width="12.88671875" style="60" customWidth="1"/>
    <col min="10" max="10" width="13.109375" style="60" customWidth="1"/>
    <col min="11" max="11" width="14" style="60" customWidth="1"/>
    <col min="12" max="259" width="9.109375" style="60"/>
    <col min="260" max="260" width="21.44140625" style="60" customWidth="1"/>
    <col min="261" max="515" width="9.109375" style="60"/>
    <col min="516" max="516" width="21.44140625" style="60" customWidth="1"/>
    <col min="517" max="771" width="9.109375" style="60"/>
    <col min="772" max="772" width="21.44140625" style="60" customWidth="1"/>
    <col min="773" max="1027" width="9.109375" style="60"/>
    <col min="1028" max="1028" width="21.44140625" style="60" customWidth="1"/>
    <col min="1029" max="1283" width="9.109375" style="60"/>
    <col min="1284" max="1284" width="21.44140625" style="60" customWidth="1"/>
    <col min="1285" max="1539" width="9.109375" style="60"/>
    <col min="1540" max="1540" width="21.44140625" style="60" customWidth="1"/>
    <col min="1541" max="1795" width="9.109375" style="60"/>
    <col min="1796" max="1796" width="21.44140625" style="60" customWidth="1"/>
    <col min="1797" max="2051" width="9.109375" style="60"/>
    <col min="2052" max="2052" width="21.44140625" style="60" customWidth="1"/>
    <col min="2053" max="2307" width="9.109375" style="60"/>
    <col min="2308" max="2308" width="21.44140625" style="60" customWidth="1"/>
    <col min="2309" max="2563" width="9.109375" style="60"/>
    <col min="2564" max="2564" width="21.44140625" style="60" customWidth="1"/>
    <col min="2565" max="2819" width="9.109375" style="60"/>
    <col min="2820" max="2820" width="21.44140625" style="60" customWidth="1"/>
    <col min="2821" max="3075" width="9.109375" style="60"/>
    <col min="3076" max="3076" width="21.44140625" style="60" customWidth="1"/>
    <col min="3077" max="3331" width="9.109375" style="60"/>
    <col min="3332" max="3332" width="21.44140625" style="60" customWidth="1"/>
    <col min="3333" max="3587" width="9.109375" style="60"/>
    <col min="3588" max="3588" width="21.44140625" style="60" customWidth="1"/>
    <col min="3589" max="3843" width="9.109375" style="60"/>
    <col min="3844" max="3844" width="21.44140625" style="60" customWidth="1"/>
    <col min="3845" max="4099" width="9.109375" style="60"/>
    <col min="4100" max="4100" width="21.44140625" style="60" customWidth="1"/>
    <col min="4101" max="4355" width="9.109375" style="60"/>
    <col min="4356" max="4356" width="21.44140625" style="60" customWidth="1"/>
    <col min="4357" max="4611" width="9.109375" style="60"/>
    <col min="4612" max="4612" width="21.44140625" style="60" customWidth="1"/>
    <col min="4613" max="4867" width="9.109375" style="60"/>
    <col min="4868" max="4868" width="21.44140625" style="60" customWidth="1"/>
    <col min="4869" max="5123" width="9.109375" style="60"/>
    <col min="5124" max="5124" width="21.44140625" style="60" customWidth="1"/>
    <col min="5125" max="5379" width="9.109375" style="60"/>
    <col min="5380" max="5380" width="21.44140625" style="60" customWidth="1"/>
    <col min="5381" max="5635" width="9.109375" style="60"/>
    <col min="5636" max="5636" width="21.44140625" style="60" customWidth="1"/>
    <col min="5637" max="5891" width="9.109375" style="60"/>
    <col min="5892" max="5892" width="21.44140625" style="60" customWidth="1"/>
    <col min="5893" max="6147" width="9.109375" style="60"/>
    <col min="6148" max="6148" width="21.44140625" style="60" customWidth="1"/>
    <col min="6149" max="6403" width="9.109375" style="60"/>
    <col min="6404" max="6404" width="21.44140625" style="60" customWidth="1"/>
    <col min="6405" max="6659" width="9.109375" style="60"/>
    <col min="6660" max="6660" width="21.44140625" style="60" customWidth="1"/>
    <col min="6661" max="6915" width="9.109375" style="60"/>
    <col min="6916" max="6916" width="21.44140625" style="60" customWidth="1"/>
    <col min="6917" max="7171" width="9.109375" style="60"/>
    <col min="7172" max="7172" width="21.44140625" style="60" customWidth="1"/>
    <col min="7173" max="7427" width="9.109375" style="60"/>
    <col min="7428" max="7428" width="21.44140625" style="60" customWidth="1"/>
    <col min="7429" max="7683" width="9.109375" style="60"/>
    <col min="7684" max="7684" width="21.44140625" style="60" customWidth="1"/>
    <col min="7685" max="7939" width="9.109375" style="60"/>
    <col min="7940" max="7940" width="21.44140625" style="60" customWidth="1"/>
    <col min="7941" max="8195" width="9.109375" style="60"/>
    <col min="8196" max="8196" width="21.44140625" style="60" customWidth="1"/>
    <col min="8197" max="8451" width="9.109375" style="60"/>
    <col min="8452" max="8452" width="21.44140625" style="60" customWidth="1"/>
    <col min="8453" max="8707" width="9.109375" style="60"/>
    <col min="8708" max="8708" width="21.44140625" style="60" customWidth="1"/>
    <col min="8709" max="8963" width="9.109375" style="60"/>
    <col min="8964" max="8964" width="21.44140625" style="60" customWidth="1"/>
    <col min="8965" max="9219" width="9.109375" style="60"/>
    <col min="9220" max="9220" width="21.44140625" style="60" customWidth="1"/>
    <col min="9221" max="9475" width="9.109375" style="60"/>
    <col min="9476" max="9476" width="21.44140625" style="60" customWidth="1"/>
    <col min="9477" max="9731" width="9.109375" style="60"/>
    <col min="9732" max="9732" width="21.44140625" style="60" customWidth="1"/>
    <col min="9733" max="9987" width="9.109375" style="60"/>
    <col min="9988" max="9988" width="21.44140625" style="60" customWidth="1"/>
    <col min="9989" max="10243" width="9.109375" style="60"/>
    <col min="10244" max="10244" width="21.44140625" style="60" customWidth="1"/>
    <col min="10245" max="10499" width="9.109375" style="60"/>
    <col min="10500" max="10500" width="21.44140625" style="60" customWidth="1"/>
    <col min="10501" max="10755" width="9.109375" style="60"/>
    <col min="10756" max="10756" width="21.44140625" style="60" customWidth="1"/>
    <col min="10757" max="11011" width="9.109375" style="60"/>
    <col min="11012" max="11012" width="21.44140625" style="60" customWidth="1"/>
    <col min="11013" max="11267" width="9.109375" style="60"/>
    <col min="11268" max="11268" width="21.44140625" style="60" customWidth="1"/>
    <col min="11269" max="11523" width="9.109375" style="60"/>
    <col min="11524" max="11524" width="21.44140625" style="60" customWidth="1"/>
    <col min="11525" max="11779" width="9.109375" style="60"/>
    <col min="11780" max="11780" width="21.44140625" style="60" customWidth="1"/>
    <col min="11781" max="12035" width="9.109375" style="60"/>
    <col min="12036" max="12036" width="21.44140625" style="60" customWidth="1"/>
    <col min="12037" max="12291" width="9.109375" style="60"/>
    <col min="12292" max="12292" width="21.44140625" style="60" customWidth="1"/>
    <col min="12293" max="12547" width="9.109375" style="60"/>
    <col min="12548" max="12548" width="21.44140625" style="60" customWidth="1"/>
    <col min="12549" max="12803" width="9.109375" style="60"/>
    <col min="12804" max="12804" width="21.44140625" style="60" customWidth="1"/>
    <col min="12805" max="13059" width="9.109375" style="60"/>
    <col min="13060" max="13060" width="21.44140625" style="60" customWidth="1"/>
    <col min="13061" max="13315" width="9.109375" style="60"/>
    <col min="13316" max="13316" width="21.44140625" style="60" customWidth="1"/>
    <col min="13317" max="13571" width="9.109375" style="60"/>
    <col min="13572" max="13572" width="21.44140625" style="60" customWidth="1"/>
    <col min="13573" max="13827" width="9.109375" style="60"/>
    <col min="13828" max="13828" width="21.44140625" style="60" customWidth="1"/>
    <col min="13829" max="14083" width="9.109375" style="60"/>
    <col min="14084" max="14084" width="21.44140625" style="60" customWidth="1"/>
    <col min="14085" max="14339" width="9.109375" style="60"/>
    <col min="14340" max="14340" width="21.44140625" style="60" customWidth="1"/>
    <col min="14341" max="14595" width="9.109375" style="60"/>
    <col min="14596" max="14596" width="21.44140625" style="60" customWidth="1"/>
    <col min="14597" max="14851" width="9.109375" style="60"/>
    <col min="14852" max="14852" width="21.44140625" style="60" customWidth="1"/>
    <col min="14853" max="15107" width="9.109375" style="60"/>
    <col min="15108" max="15108" width="21.44140625" style="60" customWidth="1"/>
    <col min="15109" max="15363" width="9.109375" style="60"/>
    <col min="15364" max="15364" width="21.44140625" style="60" customWidth="1"/>
    <col min="15365" max="15619" width="9.109375" style="60"/>
    <col min="15620" max="15620" width="21.44140625" style="60" customWidth="1"/>
    <col min="15621" max="15875" width="9.109375" style="60"/>
    <col min="15876" max="15876" width="21.44140625" style="60" customWidth="1"/>
    <col min="15877" max="16131" width="9.109375" style="60"/>
    <col min="16132" max="16132" width="21.44140625" style="60" customWidth="1"/>
    <col min="16133" max="16384" width="9.109375" style="60"/>
  </cols>
  <sheetData>
    <row r="1" spans="2:17" ht="18.75" customHeight="1">
      <c r="B1" s="319" t="s">
        <v>143</v>
      </c>
      <c r="C1" s="319"/>
      <c r="I1" s="38"/>
      <c r="J1" s="38" t="s">
        <v>1119</v>
      </c>
      <c r="K1" s="189"/>
      <c r="L1" s="189"/>
    </row>
    <row r="2" spans="2:17" ht="27" customHeight="1">
      <c r="B2" s="316" t="s">
        <v>341</v>
      </c>
      <c r="C2" s="316"/>
      <c r="D2" s="316"/>
      <c r="E2" s="316"/>
      <c r="F2" s="316"/>
      <c r="G2" s="316"/>
      <c r="H2" s="316"/>
      <c r="I2" s="316"/>
      <c r="J2" s="316"/>
      <c r="K2" s="316"/>
    </row>
    <row r="3" spans="2:17">
      <c r="B3" s="317" t="s">
        <v>146</v>
      </c>
      <c r="C3" s="317"/>
      <c r="D3" s="317"/>
      <c r="E3" s="317"/>
      <c r="F3" s="317"/>
      <c r="G3" s="317"/>
      <c r="H3" s="317"/>
      <c r="I3" s="317"/>
      <c r="J3" s="317"/>
      <c r="K3" s="317"/>
    </row>
    <row r="4" spans="2:17">
      <c r="B4" s="318" t="s">
        <v>1123</v>
      </c>
      <c r="C4" s="318"/>
      <c r="D4" s="318"/>
      <c r="E4" s="318"/>
      <c r="F4" s="318"/>
      <c r="G4" s="318"/>
      <c r="H4" s="318"/>
      <c r="I4" s="318"/>
      <c r="J4" s="318"/>
      <c r="K4" s="318"/>
      <c r="L4" s="314"/>
      <c r="M4" s="314"/>
      <c r="N4" s="314"/>
      <c r="O4" s="314"/>
      <c r="P4" s="314"/>
      <c r="Q4" s="314"/>
    </row>
    <row r="5" spans="2:17">
      <c r="K5" s="81" t="s">
        <v>147</v>
      </c>
    </row>
    <row r="6" spans="2:17" ht="25.5" customHeight="1">
      <c r="B6" s="349" t="s">
        <v>4</v>
      </c>
      <c r="C6" s="349" t="s">
        <v>311</v>
      </c>
      <c r="D6" s="349" t="s">
        <v>342</v>
      </c>
      <c r="E6" s="353" t="s">
        <v>198</v>
      </c>
      <c r="F6" s="354"/>
      <c r="G6" s="354"/>
      <c r="H6" s="355"/>
      <c r="I6" s="349" t="s">
        <v>343</v>
      </c>
      <c r="J6" s="349" t="s">
        <v>344</v>
      </c>
      <c r="K6" s="349" t="s">
        <v>345</v>
      </c>
    </row>
    <row r="7" spans="2:17">
      <c r="B7" s="349"/>
      <c r="C7" s="349"/>
      <c r="D7" s="349"/>
      <c r="E7" s="349" t="s">
        <v>346</v>
      </c>
      <c r="F7" s="350" t="s">
        <v>347</v>
      </c>
      <c r="G7" s="351"/>
      <c r="H7" s="352"/>
      <c r="I7" s="349"/>
      <c r="J7" s="349"/>
      <c r="K7" s="349"/>
    </row>
    <row r="8" spans="2:17" ht="140.4">
      <c r="B8" s="349"/>
      <c r="C8" s="349"/>
      <c r="D8" s="349"/>
      <c r="E8" s="349"/>
      <c r="F8" s="190" t="s">
        <v>348</v>
      </c>
      <c r="G8" s="190" t="s">
        <v>349</v>
      </c>
      <c r="H8" s="190" t="s">
        <v>402</v>
      </c>
      <c r="I8" s="349"/>
      <c r="J8" s="349"/>
      <c r="K8" s="349"/>
    </row>
    <row r="9" spans="2:17">
      <c r="B9" s="190" t="s">
        <v>20</v>
      </c>
      <c r="C9" s="190" t="s">
        <v>21</v>
      </c>
      <c r="D9" s="190">
        <v>1</v>
      </c>
      <c r="E9" s="190">
        <v>2</v>
      </c>
      <c r="F9" s="190">
        <v>3</v>
      </c>
      <c r="G9" s="190">
        <v>4</v>
      </c>
      <c r="H9" s="190"/>
      <c r="I9" s="190">
        <v>5</v>
      </c>
      <c r="J9" s="190">
        <v>6</v>
      </c>
      <c r="K9" s="190">
        <v>8</v>
      </c>
    </row>
    <row r="10" spans="2:17">
      <c r="B10" s="191"/>
      <c r="C10" s="192" t="s">
        <v>36</v>
      </c>
      <c r="D10" s="193">
        <f>SUM(D11:D25)</f>
        <v>11043404</v>
      </c>
      <c r="E10" s="193">
        <f t="shared" ref="E10:K10" si="0">SUM(E11:E25)</f>
        <v>3758320</v>
      </c>
      <c r="F10" s="193">
        <f t="shared" si="0"/>
        <v>66250</v>
      </c>
      <c r="G10" s="193">
        <f t="shared" si="0"/>
        <v>3357872</v>
      </c>
      <c r="H10" s="193">
        <f t="shared" si="0"/>
        <v>334198</v>
      </c>
      <c r="I10" s="193">
        <f t="shared" si="0"/>
        <v>5948294</v>
      </c>
      <c r="J10" s="193">
        <f t="shared" si="0"/>
        <v>1336790</v>
      </c>
      <c r="K10" s="193">
        <f t="shared" si="0"/>
        <v>11043404</v>
      </c>
    </row>
    <row r="11" spans="2:17">
      <c r="B11" s="190">
        <v>1</v>
      </c>
      <c r="C11" s="191" t="s">
        <v>326</v>
      </c>
      <c r="D11" s="194">
        <f>E11+I11+J11</f>
        <v>2809986</v>
      </c>
      <c r="E11" s="194">
        <f>F11+G11+H11</f>
        <v>2424061</v>
      </c>
      <c r="F11" s="194">
        <v>18446</v>
      </c>
      <c r="G11" s="194">
        <v>2102526</v>
      </c>
      <c r="H11" s="194">
        <v>303089</v>
      </c>
      <c r="I11" s="194">
        <v>292840</v>
      </c>
      <c r="J11" s="194">
        <v>93085</v>
      </c>
      <c r="K11" s="194">
        <v>2809986</v>
      </c>
    </row>
    <row r="12" spans="2:17">
      <c r="B12" s="190">
        <v>2</v>
      </c>
      <c r="C12" s="191" t="s">
        <v>327</v>
      </c>
      <c r="D12" s="194">
        <f t="shared" ref="D12:D25" si="1">E12+I12+J12</f>
        <v>632184</v>
      </c>
      <c r="E12" s="194">
        <f t="shared" ref="E12:E25" si="2">F12+G12+H12</f>
        <v>104863</v>
      </c>
      <c r="F12" s="194">
        <v>5165</v>
      </c>
      <c r="G12" s="194">
        <v>93013</v>
      </c>
      <c r="H12" s="194">
        <v>6685</v>
      </c>
      <c r="I12" s="194">
        <v>447162</v>
      </c>
      <c r="J12" s="194">
        <v>80159</v>
      </c>
      <c r="K12" s="194">
        <v>632184</v>
      </c>
    </row>
    <row r="13" spans="2:17">
      <c r="B13" s="190">
        <v>3</v>
      </c>
      <c r="C13" s="191" t="s">
        <v>328</v>
      </c>
      <c r="D13" s="194">
        <f t="shared" si="1"/>
        <v>546626</v>
      </c>
      <c r="E13" s="194">
        <f t="shared" si="2"/>
        <v>55091</v>
      </c>
      <c r="F13" s="194">
        <v>3474</v>
      </c>
      <c r="G13" s="194">
        <v>51424</v>
      </c>
      <c r="H13" s="194">
        <v>193</v>
      </c>
      <c r="I13" s="194">
        <v>391082</v>
      </c>
      <c r="J13" s="194">
        <v>100453</v>
      </c>
      <c r="K13" s="194">
        <v>546626</v>
      </c>
    </row>
    <row r="14" spans="2:17">
      <c r="B14" s="190">
        <v>4</v>
      </c>
      <c r="C14" s="191" t="s">
        <v>329</v>
      </c>
      <c r="D14" s="194">
        <f t="shared" si="1"/>
        <v>660554</v>
      </c>
      <c r="E14" s="194">
        <f t="shared" si="2"/>
        <v>78318</v>
      </c>
      <c r="F14" s="194">
        <v>3765</v>
      </c>
      <c r="G14" s="194">
        <v>72400</v>
      </c>
      <c r="H14" s="194">
        <v>2153</v>
      </c>
      <c r="I14" s="194">
        <v>466638</v>
      </c>
      <c r="J14" s="194">
        <v>115598</v>
      </c>
      <c r="K14" s="194">
        <v>660554</v>
      </c>
    </row>
    <row r="15" spans="2:17">
      <c r="B15" s="190">
        <v>5</v>
      </c>
      <c r="C15" s="191" t="s">
        <v>330</v>
      </c>
      <c r="D15" s="194">
        <f t="shared" si="1"/>
        <v>490204</v>
      </c>
      <c r="E15" s="194">
        <f t="shared" si="2"/>
        <v>98956</v>
      </c>
      <c r="F15" s="194">
        <v>3699</v>
      </c>
      <c r="G15" s="194">
        <v>93940</v>
      </c>
      <c r="H15" s="194">
        <v>1317</v>
      </c>
      <c r="I15" s="194">
        <v>336540</v>
      </c>
      <c r="J15" s="194">
        <v>54708</v>
      </c>
      <c r="K15" s="194">
        <v>490204</v>
      </c>
    </row>
    <row r="16" spans="2:17">
      <c r="B16" s="190">
        <v>6</v>
      </c>
      <c r="C16" s="191" t="s">
        <v>331</v>
      </c>
      <c r="D16" s="194">
        <f t="shared" si="1"/>
        <v>456642</v>
      </c>
      <c r="E16" s="194">
        <f t="shared" si="2"/>
        <v>56869</v>
      </c>
      <c r="F16" s="194">
        <v>2500</v>
      </c>
      <c r="G16" s="194">
        <v>51000</v>
      </c>
      <c r="H16" s="194">
        <v>3369</v>
      </c>
      <c r="I16" s="194">
        <v>315152</v>
      </c>
      <c r="J16" s="194">
        <v>84621</v>
      </c>
      <c r="K16" s="194">
        <v>456642</v>
      </c>
    </row>
    <row r="17" spans="2:11">
      <c r="B17" s="190">
        <v>7</v>
      </c>
      <c r="C17" s="191" t="s">
        <v>332</v>
      </c>
      <c r="D17" s="194">
        <f t="shared" si="1"/>
        <v>763671</v>
      </c>
      <c r="E17" s="194">
        <f t="shared" si="2"/>
        <v>188033</v>
      </c>
      <c r="F17" s="194">
        <v>5081</v>
      </c>
      <c r="G17" s="194">
        <v>182100</v>
      </c>
      <c r="H17" s="194">
        <v>852</v>
      </c>
      <c r="I17" s="194">
        <v>494951</v>
      </c>
      <c r="J17" s="194">
        <v>80687</v>
      </c>
      <c r="K17" s="194">
        <v>763671</v>
      </c>
    </row>
    <row r="18" spans="2:11">
      <c r="B18" s="190">
        <v>8</v>
      </c>
      <c r="C18" s="191" t="s">
        <v>333</v>
      </c>
      <c r="D18" s="194">
        <f t="shared" si="1"/>
        <v>747171</v>
      </c>
      <c r="E18" s="194">
        <f t="shared" si="2"/>
        <v>150833</v>
      </c>
      <c r="F18" s="194">
        <v>4250</v>
      </c>
      <c r="G18" s="194">
        <v>138000</v>
      </c>
      <c r="H18" s="194">
        <v>8583</v>
      </c>
      <c r="I18" s="194">
        <v>490611</v>
      </c>
      <c r="J18" s="194">
        <v>105727</v>
      </c>
      <c r="K18" s="194">
        <v>747171</v>
      </c>
    </row>
    <row r="19" spans="2:11">
      <c r="B19" s="190">
        <v>9</v>
      </c>
      <c r="C19" s="191" t="s">
        <v>350</v>
      </c>
      <c r="D19" s="194">
        <f t="shared" si="1"/>
        <v>522891</v>
      </c>
      <c r="E19" s="194">
        <f t="shared" si="2"/>
        <v>91832</v>
      </c>
      <c r="F19" s="194">
        <v>1719</v>
      </c>
      <c r="G19" s="194">
        <v>88739</v>
      </c>
      <c r="H19" s="194">
        <v>1374</v>
      </c>
      <c r="I19" s="194">
        <v>323709</v>
      </c>
      <c r="J19" s="194">
        <v>107350</v>
      </c>
      <c r="K19" s="194">
        <v>522891</v>
      </c>
    </row>
    <row r="20" spans="2:11">
      <c r="B20" s="190">
        <v>10</v>
      </c>
      <c r="C20" s="191" t="s">
        <v>335</v>
      </c>
      <c r="D20" s="194">
        <f t="shared" si="1"/>
        <v>971645</v>
      </c>
      <c r="E20" s="194">
        <f t="shared" si="2"/>
        <v>157127</v>
      </c>
      <c r="F20" s="194">
        <v>5525</v>
      </c>
      <c r="G20" s="194">
        <v>146950</v>
      </c>
      <c r="H20" s="194">
        <v>4652</v>
      </c>
      <c r="I20" s="194">
        <v>703479</v>
      </c>
      <c r="J20" s="194">
        <v>111039</v>
      </c>
      <c r="K20" s="194">
        <v>971645</v>
      </c>
    </row>
    <row r="21" spans="2:11">
      <c r="B21" s="190">
        <v>11</v>
      </c>
      <c r="C21" s="191" t="s">
        <v>336</v>
      </c>
      <c r="D21" s="194">
        <f t="shared" si="1"/>
        <v>475972</v>
      </c>
      <c r="E21" s="194">
        <f t="shared" si="2"/>
        <v>82227</v>
      </c>
      <c r="F21" s="194">
        <v>3294</v>
      </c>
      <c r="G21" s="194">
        <v>78710</v>
      </c>
      <c r="H21" s="194">
        <v>223</v>
      </c>
      <c r="I21" s="194">
        <v>323618</v>
      </c>
      <c r="J21" s="194">
        <v>70127</v>
      </c>
      <c r="K21" s="194">
        <v>475972</v>
      </c>
    </row>
    <row r="22" spans="2:11">
      <c r="B22" s="190">
        <v>12</v>
      </c>
      <c r="C22" s="191" t="s">
        <v>337</v>
      </c>
      <c r="D22" s="194">
        <f t="shared" si="1"/>
        <v>586996</v>
      </c>
      <c r="E22" s="194">
        <f t="shared" si="2"/>
        <v>61191</v>
      </c>
      <c r="F22" s="194">
        <v>2103</v>
      </c>
      <c r="G22" s="194">
        <v>58900</v>
      </c>
      <c r="H22" s="194">
        <v>188</v>
      </c>
      <c r="I22" s="194">
        <v>409704</v>
      </c>
      <c r="J22" s="194">
        <v>116101</v>
      </c>
      <c r="K22" s="194">
        <v>586996</v>
      </c>
    </row>
    <row r="23" spans="2:11">
      <c r="B23" s="190">
        <v>13</v>
      </c>
      <c r="C23" s="191" t="s">
        <v>338</v>
      </c>
      <c r="D23" s="194">
        <f t="shared" si="1"/>
        <v>496340</v>
      </c>
      <c r="E23" s="194">
        <f t="shared" si="2"/>
        <v>27452</v>
      </c>
      <c r="F23" s="194">
        <v>1687</v>
      </c>
      <c r="G23" s="194">
        <v>25600</v>
      </c>
      <c r="H23" s="194">
        <v>165</v>
      </c>
      <c r="I23" s="194">
        <v>365705</v>
      </c>
      <c r="J23" s="194">
        <v>103183</v>
      </c>
      <c r="K23" s="194">
        <v>496340</v>
      </c>
    </row>
    <row r="24" spans="2:11">
      <c r="B24" s="190">
        <v>14</v>
      </c>
      <c r="C24" s="191" t="s">
        <v>339</v>
      </c>
      <c r="D24" s="194">
        <f t="shared" si="1"/>
        <v>518160</v>
      </c>
      <c r="E24" s="194">
        <f t="shared" si="2"/>
        <v>108397</v>
      </c>
      <c r="F24" s="194">
        <v>3376</v>
      </c>
      <c r="G24" s="194">
        <v>104200</v>
      </c>
      <c r="H24" s="194">
        <v>821</v>
      </c>
      <c r="I24" s="194">
        <v>348561</v>
      </c>
      <c r="J24" s="194">
        <v>61202</v>
      </c>
      <c r="K24" s="194">
        <v>518160</v>
      </c>
    </row>
    <row r="25" spans="2:11">
      <c r="B25" s="190">
        <v>15</v>
      </c>
      <c r="C25" s="191" t="s">
        <v>340</v>
      </c>
      <c r="D25" s="194">
        <f t="shared" si="1"/>
        <v>364362</v>
      </c>
      <c r="E25" s="194">
        <f t="shared" si="2"/>
        <v>73070</v>
      </c>
      <c r="F25" s="194">
        <v>2166</v>
      </c>
      <c r="G25" s="194">
        <v>70370</v>
      </c>
      <c r="H25" s="194">
        <v>534</v>
      </c>
      <c r="I25" s="194">
        <v>238542</v>
      </c>
      <c r="J25" s="194">
        <v>52750</v>
      </c>
      <c r="K25" s="194">
        <v>364362</v>
      </c>
    </row>
  </sheetData>
  <mergeCells count="13">
    <mergeCell ref="E7:E8"/>
    <mergeCell ref="F7:H7"/>
    <mergeCell ref="E6:H6"/>
    <mergeCell ref="B1:C1"/>
    <mergeCell ref="B2:K2"/>
    <mergeCell ref="B3:K3"/>
    <mergeCell ref="B6:B8"/>
    <mergeCell ref="C6:C8"/>
    <mergeCell ref="D6:D8"/>
    <mergeCell ref="I6:I8"/>
    <mergeCell ref="J6:J8"/>
    <mergeCell ref="K6:K8"/>
    <mergeCell ref="B4:K4"/>
  </mergeCells>
  <pageMargins left="0.25" right="0.25" top="0.5" bottom="0.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workbookViewId="0">
      <selection activeCell="A4" sqref="A4:C4"/>
    </sheetView>
  </sheetViews>
  <sheetFormatPr defaultRowHeight="15.6"/>
  <cols>
    <col min="1" max="1" width="5.6640625" style="60" customWidth="1"/>
    <col min="2" max="2" width="22.5546875" style="60" customWidth="1"/>
    <col min="3" max="3" width="13.88671875" style="60" customWidth="1"/>
    <col min="4" max="4" width="19.88671875" style="60" customWidth="1"/>
    <col min="5" max="5" width="21.33203125" style="60" customWidth="1"/>
    <col min="6" max="6" width="18.109375" style="60" customWidth="1"/>
    <col min="7" max="7" width="22.88671875" style="60" customWidth="1"/>
    <col min="8" max="257" width="9.109375" style="60"/>
    <col min="258" max="258" width="17.5546875" style="60" customWidth="1"/>
    <col min="259" max="259" width="9.109375" style="60"/>
    <col min="260" max="260" width="17.88671875" style="60" customWidth="1"/>
    <col min="261" max="261" width="17.5546875" style="60" customWidth="1"/>
    <col min="262" max="262" width="16.109375" style="60" customWidth="1"/>
    <col min="263" max="513" width="9.109375" style="60"/>
    <col min="514" max="514" width="17.5546875" style="60" customWidth="1"/>
    <col min="515" max="515" width="9.109375" style="60"/>
    <col min="516" max="516" width="17.88671875" style="60" customWidth="1"/>
    <col min="517" max="517" width="17.5546875" style="60" customWidth="1"/>
    <col min="518" max="518" width="16.109375" style="60" customWidth="1"/>
    <col min="519" max="769" width="9.109375" style="60"/>
    <col min="770" max="770" width="17.5546875" style="60" customWidth="1"/>
    <col min="771" max="771" width="9.109375" style="60"/>
    <col min="772" max="772" width="17.88671875" style="60" customWidth="1"/>
    <col min="773" max="773" width="17.5546875" style="60" customWidth="1"/>
    <col min="774" max="774" width="16.109375" style="60" customWidth="1"/>
    <col min="775" max="1025" width="9.109375" style="60"/>
    <col min="1026" max="1026" width="17.5546875" style="60" customWidth="1"/>
    <col min="1027" max="1027" width="9.109375" style="60"/>
    <col min="1028" max="1028" width="17.88671875" style="60" customWidth="1"/>
    <col min="1029" max="1029" width="17.5546875" style="60" customWidth="1"/>
    <col min="1030" max="1030" width="16.109375" style="60" customWidth="1"/>
    <col min="1031" max="1281" width="9.109375" style="60"/>
    <col min="1282" max="1282" width="17.5546875" style="60" customWidth="1"/>
    <col min="1283" max="1283" width="9.109375" style="60"/>
    <col min="1284" max="1284" width="17.88671875" style="60" customWidth="1"/>
    <col min="1285" max="1285" width="17.5546875" style="60" customWidth="1"/>
    <col min="1286" max="1286" width="16.109375" style="60" customWidth="1"/>
    <col min="1287" max="1537" width="9.109375" style="60"/>
    <col min="1538" max="1538" width="17.5546875" style="60" customWidth="1"/>
    <col min="1539" max="1539" width="9.109375" style="60"/>
    <col min="1540" max="1540" width="17.88671875" style="60" customWidth="1"/>
    <col min="1541" max="1541" width="17.5546875" style="60" customWidth="1"/>
    <col min="1542" max="1542" width="16.109375" style="60" customWidth="1"/>
    <col min="1543" max="1793" width="9.109375" style="60"/>
    <col min="1794" max="1794" width="17.5546875" style="60" customWidth="1"/>
    <col min="1795" max="1795" width="9.109375" style="60"/>
    <col min="1796" max="1796" width="17.88671875" style="60" customWidth="1"/>
    <col min="1797" max="1797" width="17.5546875" style="60" customWidth="1"/>
    <col min="1798" max="1798" width="16.109375" style="60" customWidth="1"/>
    <col min="1799" max="2049" width="9.109375" style="60"/>
    <col min="2050" max="2050" width="17.5546875" style="60" customWidth="1"/>
    <col min="2051" max="2051" width="9.109375" style="60"/>
    <col min="2052" max="2052" width="17.88671875" style="60" customWidth="1"/>
    <col min="2053" max="2053" width="17.5546875" style="60" customWidth="1"/>
    <col min="2054" max="2054" width="16.109375" style="60" customWidth="1"/>
    <col min="2055" max="2305" width="9.109375" style="60"/>
    <col min="2306" max="2306" width="17.5546875" style="60" customWidth="1"/>
    <col min="2307" max="2307" width="9.109375" style="60"/>
    <col min="2308" max="2308" width="17.88671875" style="60" customWidth="1"/>
    <col min="2309" max="2309" width="17.5546875" style="60" customWidth="1"/>
    <col min="2310" max="2310" width="16.109375" style="60" customWidth="1"/>
    <col min="2311" max="2561" width="9.109375" style="60"/>
    <col min="2562" max="2562" width="17.5546875" style="60" customWidth="1"/>
    <col min="2563" max="2563" width="9.109375" style="60"/>
    <col min="2564" max="2564" width="17.88671875" style="60" customWidth="1"/>
    <col min="2565" max="2565" width="17.5546875" style="60" customWidth="1"/>
    <col min="2566" max="2566" width="16.109375" style="60" customWidth="1"/>
    <col min="2567" max="2817" width="9.109375" style="60"/>
    <col min="2818" max="2818" width="17.5546875" style="60" customWidth="1"/>
    <col min="2819" max="2819" width="9.109375" style="60"/>
    <col min="2820" max="2820" width="17.88671875" style="60" customWidth="1"/>
    <col min="2821" max="2821" width="17.5546875" style="60" customWidth="1"/>
    <col min="2822" max="2822" width="16.109375" style="60" customWidth="1"/>
    <col min="2823" max="3073" width="9.109375" style="60"/>
    <col min="3074" max="3074" width="17.5546875" style="60" customWidth="1"/>
    <col min="3075" max="3075" width="9.109375" style="60"/>
    <col min="3076" max="3076" width="17.88671875" style="60" customWidth="1"/>
    <col min="3077" max="3077" width="17.5546875" style="60" customWidth="1"/>
    <col min="3078" max="3078" width="16.109375" style="60" customWidth="1"/>
    <col min="3079" max="3329" width="9.109375" style="60"/>
    <col min="3330" max="3330" width="17.5546875" style="60" customWidth="1"/>
    <col min="3331" max="3331" width="9.109375" style="60"/>
    <col min="3332" max="3332" width="17.88671875" style="60" customWidth="1"/>
    <col min="3333" max="3333" width="17.5546875" style="60" customWidth="1"/>
    <col min="3334" max="3334" width="16.109375" style="60" customWidth="1"/>
    <col min="3335" max="3585" width="9.109375" style="60"/>
    <col min="3586" max="3586" width="17.5546875" style="60" customWidth="1"/>
    <col min="3587" max="3587" width="9.109375" style="60"/>
    <col min="3588" max="3588" width="17.88671875" style="60" customWidth="1"/>
    <col min="3589" max="3589" width="17.5546875" style="60" customWidth="1"/>
    <col min="3590" max="3590" width="16.109375" style="60" customWidth="1"/>
    <col min="3591" max="3841" width="9.109375" style="60"/>
    <col min="3842" max="3842" width="17.5546875" style="60" customWidth="1"/>
    <col min="3843" max="3843" width="9.109375" style="60"/>
    <col min="3844" max="3844" width="17.88671875" style="60" customWidth="1"/>
    <col min="3845" max="3845" width="17.5546875" style="60" customWidth="1"/>
    <col min="3846" max="3846" width="16.109375" style="60" customWidth="1"/>
    <col min="3847" max="4097" width="9.109375" style="60"/>
    <col min="4098" max="4098" width="17.5546875" style="60" customWidth="1"/>
    <col min="4099" max="4099" width="9.109375" style="60"/>
    <col min="4100" max="4100" width="17.88671875" style="60" customWidth="1"/>
    <col min="4101" max="4101" width="17.5546875" style="60" customWidth="1"/>
    <col min="4102" max="4102" width="16.109375" style="60" customWidth="1"/>
    <col min="4103" max="4353" width="9.109375" style="60"/>
    <col min="4354" max="4354" width="17.5546875" style="60" customWidth="1"/>
    <col min="4355" max="4355" width="9.109375" style="60"/>
    <col min="4356" max="4356" width="17.88671875" style="60" customWidth="1"/>
    <col min="4357" max="4357" width="17.5546875" style="60" customWidth="1"/>
    <col min="4358" max="4358" width="16.109375" style="60" customWidth="1"/>
    <col min="4359" max="4609" width="9.109375" style="60"/>
    <col min="4610" max="4610" width="17.5546875" style="60" customWidth="1"/>
    <col min="4611" max="4611" width="9.109375" style="60"/>
    <col min="4612" max="4612" width="17.88671875" style="60" customWidth="1"/>
    <col min="4613" max="4613" width="17.5546875" style="60" customWidth="1"/>
    <col min="4614" max="4614" width="16.109375" style="60" customWidth="1"/>
    <col min="4615" max="4865" width="9.109375" style="60"/>
    <col min="4866" max="4866" width="17.5546875" style="60" customWidth="1"/>
    <col min="4867" max="4867" width="9.109375" style="60"/>
    <col min="4868" max="4868" width="17.88671875" style="60" customWidth="1"/>
    <col min="4869" max="4869" width="17.5546875" style="60" customWidth="1"/>
    <col min="4870" max="4870" width="16.109375" style="60" customWidth="1"/>
    <col min="4871" max="5121" width="9.109375" style="60"/>
    <col min="5122" max="5122" width="17.5546875" style="60" customWidth="1"/>
    <col min="5123" max="5123" width="9.109375" style="60"/>
    <col min="5124" max="5124" width="17.88671875" style="60" customWidth="1"/>
    <col min="5125" max="5125" width="17.5546875" style="60" customWidth="1"/>
    <col min="5126" max="5126" width="16.109375" style="60" customWidth="1"/>
    <col min="5127" max="5377" width="9.109375" style="60"/>
    <col min="5378" max="5378" width="17.5546875" style="60" customWidth="1"/>
    <col min="5379" max="5379" width="9.109375" style="60"/>
    <col min="5380" max="5380" width="17.88671875" style="60" customWidth="1"/>
    <col min="5381" max="5381" width="17.5546875" style="60" customWidth="1"/>
    <col min="5382" max="5382" width="16.109375" style="60" customWidth="1"/>
    <col min="5383" max="5633" width="9.109375" style="60"/>
    <col min="5634" max="5634" width="17.5546875" style="60" customWidth="1"/>
    <col min="5635" max="5635" width="9.109375" style="60"/>
    <col min="5636" max="5636" width="17.88671875" style="60" customWidth="1"/>
    <col min="5637" max="5637" width="17.5546875" style="60" customWidth="1"/>
    <col min="5638" max="5638" width="16.109375" style="60" customWidth="1"/>
    <col min="5639" max="5889" width="9.109375" style="60"/>
    <col min="5890" max="5890" width="17.5546875" style="60" customWidth="1"/>
    <col min="5891" max="5891" width="9.109375" style="60"/>
    <col min="5892" max="5892" width="17.88671875" style="60" customWidth="1"/>
    <col min="5893" max="5893" width="17.5546875" style="60" customWidth="1"/>
    <col min="5894" max="5894" width="16.109375" style="60" customWidth="1"/>
    <col min="5895" max="6145" width="9.109375" style="60"/>
    <col min="6146" max="6146" width="17.5546875" style="60" customWidth="1"/>
    <col min="6147" max="6147" width="9.109375" style="60"/>
    <col min="6148" max="6148" width="17.88671875" style="60" customWidth="1"/>
    <col min="6149" max="6149" width="17.5546875" style="60" customWidth="1"/>
    <col min="6150" max="6150" width="16.109375" style="60" customWidth="1"/>
    <col min="6151" max="6401" width="9.109375" style="60"/>
    <col min="6402" max="6402" width="17.5546875" style="60" customWidth="1"/>
    <col min="6403" max="6403" width="9.109375" style="60"/>
    <col min="6404" max="6404" width="17.88671875" style="60" customWidth="1"/>
    <col min="6405" max="6405" width="17.5546875" style="60" customWidth="1"/>
    <col min="6406" max="6406" width="16.109375" style="60" customWidth="1"/>
    <col min="6407" max="6657" width="9.109375" style="60"/>
    <col min="6658" max="6658" width="17.5546875" style="60" customWidth="1"/>
    <col min="6659" max="6659" width="9.109375" style="60"/>
    <col min="6660" max="6660" width="17.88671875" style="60" customWidth="1"/>
    <col min="6661" max="6661" width="17.5546875" style="60" customWidth="1"/>
    <col min="6662" max="6662" width="16.109375" style="60" customWidth="1"/>
    <col min="6663" max="6913" width="9.109375" style="60"/>
    <col min="6914" max="6914" width="17.5546875" style="60" customWidth="1"/>
    <col min="6915" max="6915" width="9.109375" style="60"/>
    <col min="6916" max="6916" width="17.88671875" style="60" customWidth="1"/>
    <col min="6917" max="6917" width="17.5546875" style="60" customWidth="1"/>
    <col min="6918" max="6918" width="16.109375" style="60" customWidth="1"/>
    <col min="6919" max="7169" width="9.109375" style="60"/>
    <col min="7170" max="7170" width="17.5546875" style="60" customWidth="1"/>
    <col min="7171" max="7171" width="9.109375" style="60"/>
    <col min="7172" max="7172" width="17.88671875" style="60" customWidth="1"/>
    <col min="7173" max="7173" width="17.5546875" style="60" customWidth="1"/>
    <col min="7174" max="7174" width="16.109375" style="60" customWidth="1"/>
    <col min="7175" max="7425" width="9.109375" style="60"/>
    <col min="7426" max="7426" width="17.5546875" style="60" customWidth="1"/>
    <col min="7427" max="7427" width="9.109375" style="60"/>
    <col min="7428" max="7428" width="17.88671875" style="60" customWidth="1"/>
    <col min="7429" max="7429" width="17.5546875" style="60" customWidth="1"/>
    <col min="7430" max="7430" width="16.109375" style="60" customWidth="1"/>
    <col min="7431" max="7681" width="9.109375" style="60"/>
    <col min="7682" max="7682" width="17.5546875" style="60" customWidth="1"/>
    <col min="7683" max="7683" width="9.109375" style="60"/>
    <col min="7684" max="7684" width="17.88671875" style="60" customWidth="1"/>
    <col min="7685" max="7685" width="17.5546875" style="60" customWidth="1"/>
    <col min="7686" max="7686" width="16.109375" style="60" customWidth="1"/>
    <col min="7687" max="7937" width="9.109375" style="60"/>
    <col min="7938" max="7938" width="17.5546875" style="60" customWidth="1"/>
    <col min="7939" max="7939" width="9.109375" style="60"/>
    <col min="7940" max="7940" width="17.88671875" style="60" customWidth="1"/>
    <col min="7941" max="7941" width="17.5546875" style="60" customWidth="1"/>
    <col min="7942" max="7942" width="16.109375" style="60" customWidth="1"/>
    <col min="7943" max="8193" width="9.109375" style="60"/>
    <col min="8194" max="8194" width="17.5546875" style="60" customWidth="1"/>
    <col min="8195" max="8195" width="9.109375" style="60"/>
    <col min="8196" max="8196" width="17.88671875" style="60" customWidth="1"/>
    <col min="8197" max="8197" width="17.5546875" style="60" customWidth="1"/>
    <col min="8198" max="8198" width="16.109375" style="60" customWidth="1"/>
    <col min="8199" max="8449" width="9.109375" style="60"/>
    <col min="8450" max="8450" width="17.5546875" style="60" customWidth="1"/>
    <col min="8451" max="8451" width="9.109375" style="60"/>
    <col min="8452" max="8452" width="17.88671875" style="60" customWidth="1"/>
    <col min="8453" max="8453" width="17.5546875" style="60" customWidth="1"/>
    <col min="8454" max="8454" width="16.109375" style="60" customWidth="1"/>
    <col min="8455" max="8705" width="9.109375" style="60"/>
    <col min="8706" max="8706" width="17.5546875" style="60" customWidth="1"/>
    <col min="8707" max="8707" width="9.109375" style="60"/>
    <col min="8708" max="8708" width="17.88671875" style="60" customWidth="1"/>
    <col min="8709" max="8709" width="17.5546875" style="60" customWidth="1"/>
    <col min="8710" max="8710" width="16.109375" style="60" customWidth="1"/>
    <col min="8711" max="8961" width="9.109375" style="60"/>
    <col min="8962" max="8962" width="17.5546875" style="60" customWidth="1"/>
    <col min="8963" max="8963" width="9.109375" style="60"/>
    <col min="8964" max="8964" width="17.88671875" style="60" customWidth="1"/>
    <col min="8965" max="8965" width="17.5546875" style="60" customWidth="1"/>
    <col min="8966" max="8966" width="16.109375" style="60" customWidth="1"/>
    <col min="8967" max="9217" width="9.109375" style="60"/>
    <col min="9218" max="9218" width="17.5546875" style="60" customWidth="1"/>
    <col min="9219" max="9219" width="9.109375" style="60"/>
    <col min="9220" max="9220" width="17.88671875" style="60" customWidth="1"/>
    <col min="9221" max="9221" width="17.5546875" style="60" customWidth="1"/>
    <col min="9222" max="9222" width="16.109375" style="60" customWidth="1"/>
    <col min="9223" max="9473" width="9.109375" style="60"/>
    <col min="9474" max="9474" width="17.5546875" style="60" customWidth="1"/>
    <col min="9475" max="9475" width="9.109375" style="60"/>
    <col min="9476" max="9476" width="17.88671875" style="60" customWidth="1"/>
    <col min="9477" max="9477" width="17.5546875" style="60" customWidth="1"/>
    <col min="9478" max="9478" width="16.109375" style="60" customWidth="1"/>
    <col min="9479" max="9729" width="9.109375" style="60"/>
    <col min="9730" max="9730" width="17.5546875" style="60" customWidth="1"/>
    <col min="9731" max="9731" width="9.109375" style="60"/>
    <col min="9732" max="9732" width="17.88671875" style="60" customWidth="1"/>
    <col min="9733" max="9733" width="17.5546875" style="60" customWidth="1"/>
    <col min="9734" max="9734" width="16.109375" style="60" customWidth="1"/>
    <col min="9735" max="9985" width="9.109375" style="60"/>
    <col min="9986" max="9986" width="17.5546875" style="60" customWidth="1"/>
    <col min="9987" max="9987" width="9.109375" style="60"/>
    <col min="9988" max="9988" width="17.88671875" style="60" customWidth="1"/>
    <col min="9989" max="9989" width="17.5546875" style="60" customWidth="1"/>
    <col min="9990" max="9990" width="16.109375" style="60" customWidth="1"/>
    <col min="9991" max="10241" width="9.109375" style="60"/>
    <col min="10242" max="10242" width="17.5546875" style="60" customWidth="1"/>
    <col min="10243" max="10243" width="9.109375" style="60"/>
    <col min="10244" max="10244" width="17.88671875" style="60" customWidth="1"/>
    <col min="10245" max="10245" width="17.5546875" style="60" customWidth="1"/>
    <col min="10246" max="10246" width="16.109375" style="60" customWidth="1"/>
    <col min="10247" max="10497" width="9.109375" style="60"/>
    <col min="10498" max="10498" width="17.5546875" style="60" customWidth="1"/>
    <col min="10499" max="10499" width="9.109375" style="60"/>
    <col min="10500" max="10500" width="17.88671875" style="60" customWidth="1"/>
    <col min="10501" max="10501" width="17.5546875" style="60" customWidth="1"/>
    <col min="10502" max="10502" width="16.109375" style="60" customWidth="1"/>
    <col min="10503" max="10753" width="9.109375" style="60"/>
    <col min="10754" max="10754" width="17.5546875" style="60" customWidth="1"/>
    <col min="10755" max="10755" width="9.109375" style="60"/>
    <col min="10756" max="10756" width="17.88671875" style="60" customWidth="1"/>
    <col min="10757" max="10757" width="17.5546875" style="60" customWidth="1"/>
    <col min="10758" max="10758" width="16.109375" style="60" customWidth="1"/>
    <col min="10759" max="11009" width="9.109375" style="60"/>
    <col min="11010" max="11010" width="17.5546875" style="60" customWidth="1"/>
    <col min="11011" max="11011" width="9.109375" style="60"/>
    <col min="11012" max="11012" width="17.88671875" style="60" customWidth="1"/>
    <col min="11013" max="11013" width="17.5546875" style="60" customWidth="1"/>
    <col min="11014" max="11014" width="16.109375" style="60" customWidth="1"/>
    <col min="11015" max="11265" width="9.109375" style="60"/>
    <col min="11266" max="11266" width="17.5546875" style="60" customWidth="1"/>
    <col min="11267" max="11267" width="9.109375" style="60"/>
    <col min="11268" max="11268" width="17.88671875" style="60" customWidth="1"/>
    <col min="11269" max="11269" width="17.5546875" style="60" customWidth="1"/>
    <col min="11270" max="11270" width="16.109375" style="60" customWidth="1"/>
    <col min="11271" max="11521" width="9.109375" style="60"/>
    <col min="11522" max="11522" width="17.5546875" style="60" customWidth="1"/>
    <col min="11523" max="11523" width="9.109375" style="60"/>
    <col min="11524" max="11524" width="17.88671875" style="60" customWidth="1"/>
    <col min="11525" max="11525" width="17.5546875" style="60" customWidth="1"/>
    <col min="11526" max="11526" width="16.109375" style="60" customWidth="1"/>
    <col min="11527" max="11777" width="9.109375" style="60"/>
    <col min="11778" max="11778" width="17.5546875" style="60" customWidth="1"/>
    <col min="11779" max="11779" width="9.109375" style="60"/>
    <col min="11780" max="11780" width="17.88671875" style="60" customWidth="1"/>
    <col min="11781" max="11781" width="17.5546875" style="60" customWidth="1"/>
    <col min="11782" max="11782" width="16.109375" style="60" customWidth="1"/>
    <col min="11783" max="12033" width="9.109375" style="60"/>
    <col min="12034" max="12034" width="17.5546875" style="60" customWidth="1"/>
    <col min="12035" max="12035" width="9.109375" style="60"/>
    <col min="12036" max="12036" width="17.88671875" style="60" customWidth="1"/>
    <col min="12037" max="12037" width="17.5546875" style="60" customWidth="1"/>
    <col min="12038" max="12038" width="16.109375" style="60" customWidth="1"/>
    <col min="12039" max="12289" width="9.109375" style="60"/>
    <col min="12290" max="12290" width="17.5546875" style="60" customWidth="1"/>
    <col min="12291" max="12291" width="9.109375" style="60"/>
    <col min="12292" max="12292" width="17.88671875" style="60" customWidth="1"/>
    <col min="12293" max="12293" width="17.5546875" style="60" customWidth="1"/>
    <col min="12294" max="12294" width="16.109375" style="60" customWidth="1"/>
    <col min="12295" max="12545" width="9.109375" style="60"/>
    <col min="12546" max="12546" width="17.5546875" style="60" customWidth="1"/>
    <col min="12547" max="12547" width="9.109375" style="60"/>
    <col min="12548" max="12548" width="17.88671875" style="60" customWidth="1"/>
    <col min="12549" max="12549" width="17.5546875" style="60" customWidth="1"/>
    <col min="12550" max="12550" width="16.109375" style="60" customWidth="1"/>
    <col min="12551" max="12801" width="9.109375" style="60"/>
    <col min="12802" max="12802" width="17.5546875" style="60" customWidth="1"/>
    <col min="12803" max="12803" width="9.109375" style="60"/>
    <col min="12804" max="12804" width="17.88671875" style="60" customWidth="1"/>
    <col min="12805" max="12805" width="17.5546875" style="60" customWidth="1"/>
    <col min="12806" max="12806" width="16.109375" style="60" customWidth="1"/>
    <col min="12807" max="13057" width="9.109375" style="60"/>
    <col min="13058" max="13058" width="17.5546875" style="60" customWidth="1"/>
    <col min="13059" max="13059" width="9.109375" style="60"/>
    <col min="13060" max="13060" width="17.88671875" style="60" customWidth="1"/>
    <col min="13061" max="13061" width="17.5546875" style="60" customWidth="1"/>
    <col min="13062" max="13062" width="16.109375" style="60" customWidth="1"/>
    <col min="13063" max="13313" width="9.109375" style="60"/>
    <col min="13314" max="13314" width="17.5546875" style="60" customWidth="1"/>
    <col min="13315" max="13315" width="9.109375" style="60"/>
    <col min="13316" max="13316" width="17.88671875" style="60" customWidth="1"/>
    <col min="13317" max="13317" width="17.5546875" style="60" customWidth="1"/>
    <col min="13318" max="13318" width="16.109375" style="60" customWidth="1"/>
    <col min="13319" max="13569" width="9.109375" style="60"/>
    <col min="13570" max="13570" width="17.5546875" style="60" customWidth="1"/>
    <col min="13571" max="13571" width="9.109375" style="60"/>
    <col min="13572" max="13572" width="17.88671875" style="60" customWidth="1"/>
    <col min="13573" max="13573" width="17.5546875" style="60" customWidth="1"/>
    <col min="13574" max="13574" width="16.109375" style="60" customWidth="1"/>
    <col min="13575" max="13825" width="9.109375" style="60"/>
    <col min="13826" max="13826" width="17.5546875" style="60" customWidth="1"/>
    <col min="13827" max="13827" width="9.109375" style="60"/>
    <col min="13828" max="13828" width="17.88671875" style="60" customWidth="1"/>
    <col min="13829" max="13829" width="17.5546875" style="60" customWidth="1"/>
    <col min="13830" max="13830" width="16.109375" style="60" customWidth="1"/>
    <col min="13831" max="14081" width="9.109375" style="60"/>
    <col min="14082" max="14082" width="17.5546875" style="60" customWidth="1"/>
    <col min="14083" max="14083" width="9.109375" style="60"/>
    <col min="14084" max="14084" width="17.88671875" style="60" customWidth="1"/>
    <col min="14085" max="14085" width="17.5546875" style="60" customWidth="1"/>
    <col min="14086" max="14086" width="16.109375" style="60" customWidth="1"/>
    <col min="14087" max="14337" width="9.109375" style="60"/>
    <col min="14338" max="14338" width="17.5546875" style="60" customWidth="1"/>
    <col min="14339" max="14339" width="9.109375" style="60"/>
    <col min="14340" max="14340" width="17.88671875" style="60" customWidth="1"/>
    <col min="14341" max="14341" width="17.5546875" style="60" customWidth="1"/>
    <col min="14342" max="14342" width="16.109375" style="60" customWidth="1"/>
    <col min="14343" max="14593" width="9.109375" style="60"/>
    <col min="14594" max="14594" width="17.5546875" style="60" customWidth="1"/>
    <col min="14595" max="14595" width="9.109375" style="60"/>
    <col min="14596" max="14596" width="17.88671875" style="60" customWidth="1"/>
    <col min="14597" max="14597" width="17.5546875" style="60" customWidth="1"/>
    <col min="14598" max="14598" width="16.109375" style="60" customWidth="1"/>
    <col min="14599" max="14849" width="9.109375" style="60"/>
    <col min="14850" max="14850" width="17.5546875" style="60" customWidth="1"/>
    <col min="14851" max="14851" width="9.109375" style="60"/>
    <col min="14852" max="14852" width="17.88671875" style="60" customWidth="1"/>
    <col min="14853" max="14853" width="17.5546875" style="60" customWidth="1"/>
    <col min="14854" max="14854" width="16.109375" style="60" customWidth="1"/>
    <col min="14855" max="15105" width="9.109375" style="60"/>
    <col min="15106" max="15106" width="17.5546875" style="60" customWidth="1"/>
    <col min="15107" max="15107" width="9.109375" style="60"/>
    <col min="15108" max="15108" width="17.88671875" style="60" customWidth="1"/>
    <col min="15109" max="15109" width="17.5546875" style="60" customWidth="1"/>
    <col min="15110" max="15110" width="16.109375" style="60" customWidth="1"/>
    <col min="15111" max="15361" width="9.109375" style="60"/>
    <col min="15362" max="15362" width="17.5546875" style="60" customWidth="1"/>
    <col min="15363" max="15363" width="9.109375" style="60"/>
    <col min="15364" max="15364" width="17.88671875" style="60" customWidth="1"/>
    <col min="15365" max="15365" width="17.5546875" style="60" customWidth="1"/>
    <col min="15366" max="15366" width="16.109375" style="60" customWidth="1"/>
    <col min="15367" max="15617" width="9.109375" style="60"/>
    <col min="15618" max="15618" width="17.5546875" style="60" customWidth="1"/>
    <col min="15619" max="15619" width="9.109375" style="60"/>
    <col min="15620" max="15620" width="17.88671875" style="60" customWidth="1"/>
    <col min="15621" max="15621" width="17.5546875" style="60" customWidth="1"/>
    <col min="15622" max="15622" width="16.109375" style="60" customWidth="1"/>
    <col min="15623" max="15873" width="9.109375" style="60"/>
    <col min="15874" max="15874" width="17.5546875" style="60" customWidth="1"/>
    <col min="15875" max="15875" width="9.109375" style="60"/>
    <col min="15876" max="15876" width="17.88671875" style="60" customWidth="1"/>
    <col min="15877" max="15877" width="17.5546875" style="60" customWidth="1"/>
    <col min="15878" max="15878" width="16.109375" style="60" customWidth="1"/>
    <col min="15879" max="16129" width="9.109375" style="60"/>
    <col min="16130" max="16130" width="17.5546875" style="60" customWidth="1"/>
    <col min="16131" max="16131" width="9.109375" style="60"/>
    <col min="16132" max="16132" width="17.88671875" style="60" customWidth="1"/>
    <col min="16133" max="16133" width="17.5546875" style="60" customWidth="1"/>
    <col min="16134" max="16134" width="16.109375" style="60" customWidth="1"/>
    <col min="16135" max="16384" width="9.109375" style="60"/>
  </cols>
  <sheetData>
    <row r="1" spans="1:10" ht="51" customHeight="1">
      <c r="A1" s="319" t="s">
        <v>143</v>
      </c>
      <c r="B1" s="319"/>
      <c r="E1" s="319" t="s">
        <v>351</v>
      </c>
      <c r="F1" s="319"/>
    </row>
    <row r="2" spans="1:10" ht="39" customHeight="1">
      <c r="A2" s="319" t="s">
        <v>352</v>
      </c>
      <c r="B2" s="319"/>
      <c r="C2" s="319"/>
      <c r="D2" s="319"/>
      <c r="E2" s="319"/>
      <c r="F2" s="319"/>
    </row>
    <row r="3" spans="1:10">
      <c r="A3" s="317" t="s">
        <v>146</v>
      </c>
      <c r="B3" s="317"/>
      <c r="C3" s="317"/>
      <c r="D3" s="317"/>
      <c r="E3" s="317"/>
      <c r="F3" s="317"/>
    </row>
    <row r="4" spans="1:10">
      <c r="A4" s="318" t="s">
        <v>1123</v>
      </c>
      <c r="B4" s="318"/>
      <c r="C4" s="318"/>
      <c r="D4" s="318"/>
      <c r="E4" s="318"/>
      <c r="F4" s="318"/>
      <c r="G4" s="314"/>
      <c r="H4" s="314"/>
      <c r="I4" s="314"/>
      <c r="J4" s="314"/>
    </row>
    <row r="5" spans="1:10">
      <c r="F5" s="81" t="s">
        <v>147</v>
      </c>
    </row>
    <row r="6" spans="1:10" ht="117.75" customHeight="1">
      <c r="A6" s="195" t="s">
        <v>4</v>
      </c>
      <c r="B6" s="195" t="s">
        <v>311</v>
      </c>
      <c r="C6" s="195" t="s">
        <v>346</v>
      </c>
      <c r="D6" s="195" t="s">
        <v>353</v>
      </c>
      <c r="E6" s="195" t="s">
        <v>354</v>
      </c>
      <c r="F6" s="195" t="s">
        <v>355</v>
      </c>
    </row>
    <row r="7" spans="1:10" ht="20.25" customHeight="1">
      <c r="A7" s="190" t="s">
        <v>20</v>
      </c>
      <c r="B7" s="190" t="s">
        <v>21</v>
      </c>
      <c r="C7" s="190" t="s">
        <v>356</v>
      </c>
      <c r="D7" s="190">
        <v>2</v>
      </c>
      <c r="E7" s="190">
        <v>3</v>
      </c>
      <c r="F7" s="190">
        <v>4</v>
      </c>
    </row>
    <row r="8" spans="1:10" ht="20.25" customHeight="1">
      <c r="A8" s="191"/>
      <c r="B8" s="192" t="s">
        <v>36</v>
      </c>
      <c r="C8" s="193">
        <f>D8+E8+F8</f>
        <v>1506617</v>
      </c>
      <c r="D8" s="193">
        <f>SUM(D9:D23)</f>
        <v>0</v>
      </c>
      <c r="E8" s="193">
        <f>SUM(E9:E23)</f>
        <v>1314214</v>
      </c>
      <c r="F8" s="193">
        <f>SUM(F9:F23)</f>
        <v>192403</v>
      </c>
    </row>
    <row r="9" spans="1:10" ht="20.25" customHeight="1">
      <c r="A9" s="190">
        <v>1</v>
      </c>
      <c r="B9" s="191" t="s">
        <v>326</v>
      </c>
      <c r="C9" s="194">
        <f>D9+E9+F9</f>
        <v>91738</v>
      </c>
      <c r="D9" s="194"/>
      <c r="E9" s="194">
        <v>91738</v>
      </c>
      <c r="F9" s="194">
        <v>0</v>
      </c>
    </row>
    <row r="10" spans="1:10" ht="20.25" customHeight="1">
      <c r="A10" s="190">
        <v>2</v>
      </c>
      <c r="B10" s="191" t="s">
        <v>327</v>
      </c>
      <c r="C10" s="194">
        <f t="shared" ref="C10:C23" si="0">D10+E10+F10</f>
        <v>89215</v>
      </c>
      <c r="D10" s="194"/>
      <c r="E10" s="194">
        <v>78515</v>
      </c>
      <c r="F10" s="194">
        <v>10700</v>
      </c>
    </row>
    <row r="11" spans="1:10" ht="20.25" customHeight="1">
      <c r="A11" s="190">
        <v>3</v>
      </c>
      <c r="B11" s="191" t="s">
        <v>328</v>
      </c>
      <c r="C11" s="194">
        <f t="shared" si="0"/>
        <v>143679</v>
      </c>
      <c r="D11" s="194"/>
      <c r="E11" s="194">
        <v>98769</v>
      </c>
      <c r="F11" s="194">
        <v>44910</v>
      </c>
    </row>
    <row r="12" spans="1:10" ht="20.25" customHeight="1">
      <c r="A12" s="190">
        <v>4</v>
      </c>
      <c r="B12" s="191" t="s">
        <v>329</v>
      </c>
      <c r="C12" s="194">
        <f t="shared" si="0"/>
        <v>120067</v>
      </c>
      <c r="D12" s="194"/>
      <c r="E12" s="194">
        <v>113435</v>
      </c>
      <c r="F12" s="194">
        <v>6632</v>
      </c>
    </row>
    <row r="13" spans="1:10" ht="20.25" customHeight="1">
      <c r="A13" s="190">
        <v>5</v>
      </c>
      <c r="B13" s="191" t="s">
        <v>330</v>
      </c>
      <c r="C13" s="194">
        <f t="shared" si="0"/>
        <v>83733</v>
      </c>
      <c r="D13" s="194"/>
      <c r="E13" s="194">
        <v>83733</v>
      </c>
      <c r="F13" s="194">
        <v>0</v>
      </c>
    </row>
    <row r="14" spans="1:10">
      <c r="A14" s="190">
        <v>6</v>
      </c>
      <c r="B14" s="191" t="s">
        <v>331</v>
      </c>
      <c r="C14" s="194">
        <f t="shared" si="0"/>
        <v>59586</v>
      </c>
      <c r="D14" s="194"/>
      <c r="E14" s="194">
        <v>52816</v>
      </c>
      <c r="F14" s="194">
        <v>6770</v>
      </c>
    </row>
    <row r="15" spans="1:10">
      <c r="A15" s="190">
        <v>7</v>
      </c>
      <c r="B15" s="191" t="s">
        <v>332</v>
      </c>
      <c r="C15" s="194">
        <f t="shared" si="0"/>
        <v>93977</v>
      </c>
      <c r="D15" s="194"/>
      <c r="E15" s="194">
        <v>79369</v>
      </c>
      <c r="F15" s="194">
        <v>14608</v>
      </c>
    </row>
    <row r="16" spans="1:10">
      <c r="A16" s="190">
        <v>8</v>
      </c>
      <c r="B16" s="191" t="s">
        <v>333</v>
      </c>
      <c r="C16" s="194">
        <f t="shared" si="0"/>
        <v>123686</v>
      </c>
      <c r="D16" s="194"/>
      <c r="E16" s="194">
        <v>103856</v>
      </c>
      <c r="F16" s="194">
        <v>19830</v>
      </c>
    </row>
    <row r="17" spans="1:6">
      <c r="A17" s="190">
        <v>9</v>
      </c>
      <c r="B17" s="191" t="s">
        <v>350</v>
      </c>
      <c r="C17" s="194">
        <f t="shared" si="0"/>
        <v>140454</v>
      </c>
      <c r="D17" s="194"/>
      <c r="E17" s="194">
        <v>106514</v>
      </c>
      <c r="F17" s="194">
        <v>33940</v>
      </c>
    </row>
    <row r="18" spans="1:6">
      <c r="A18" s="190">
        <v>10</v>
      </c>
      <c r="B18" s="191" t="s">
        <v>335</v>
      </c>
      <c r="C18" s="194">
        <f t="shared" si="0"/>
        <v>128696</v>
      </c>
      <c r="D18" s="194"/>
      <c r="E18" s="194">
        <v>109436</v>
      </c>
      <c r="F18" s="194">
        <v>19260</v>
      </c>
    </row>
    <row r="19" spans="1:6">
      <c r="A19" s="190">
        <v>11</v>
      </c>
      <c r="B19" s="191" t="s">
        <v>336</v>
      </c>
      <c r="C19" s="194">
        <f t="shared" si="0"/>
        <v>73759</v>
      </c>
      <c r="D19" s="194"/>
      <c r="E19" s="194">
        <v>68496</v>
      </c>
      <c r="F19" s="194">
        <v>5263</v>
      </c>
    </row>
    <row r="20" spans="1:6">
      <c r="A20" s="190">
        <v>12</v>
      </c>
      <c r="B20" s="191" t="s">
        <v>337</v>
      </c>
      <c r="C20" s="194">
        <f t="shared" si="0"/>
        <v>126704</v>
      </c>
      <c r="D20" s="194"/>
      <c r="E20" s="194">
        <v>114334</v>
      </c>
      <c r="F20" s="194">
        <v>12370</v>
      </c>
    </row>
    <row r="21" spans="1:6">
      <c r="A21" s="190">
        <v>13</v>
      </c>
      <c r="B21" s="191" t="s">
        <v>338</v>
      </c>
      <c r="C21" s="194">
        <f t="shared" si="0"/>
        <v>113810</v>
      </c>
      <c r="D21" s="194"/>
      <c r="E21" s="194">
        <v>101690</v>
      </c>
      <c r="F21" s="194">
        <v>12120</v>
      </c>
    </row>
    <row r="22" spans="1:6">
      <c r="A22" s="190">
        <v>14</v>
      </c>
      <c r="B22" s="191" t="s">
        <v>339</v>
      </c>
      <c r="C22" s="194">
        <f t="shared" si="0"/>
        <v>65640</v>
      </c>
      <c r="D22" s="194"/>
      <c r="E22" s="194">
        <v>59640</v>
      </c>
      <c r="F22" s="194">
        <v>6000</v>
      </c>
    </row>
    <row r="23" spans="1:6">
      <c r="A23" s="190">
        <v>15</v>
      </c>
      <c r="B23" s="191" t="s">
        <v>340</v>
      </c>
      <c r="C23" s="194">
        <f t="shared" si="0"/>
        <v>51873</v>
      </c>
      <c r="D23" s="194"/>
      <c r="E23" s="194">
        <v>51873</v>
      </c>
      <c r="F23" s="194">
        <v>0</v>
      </c>
    </row>
  </sheetData>
  <mergeCells count="5">
    <mergeCell ref="A1:B1"/>
    <mergeCell ref="E1:F1"/>
    <mergeCell ref="A2:F2"/>
    <mergeCell ref="A3:F3"/>
    <mergeCell ref="A4:F4"/>
  </mergeCells>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0"/>
  <sheetViews>
    <sheetView zoomScale="60" zoomScaleNormal="60" workbookViewId="0">
      <selection activeCell="A4" sqref="A4:C4"/>
    </sheetView>
  </sheetViews>
  <sheetFormatPr defaultRowHeight="13.2"/>
  <cols>
    <col min="1" max="1" width="7.109375" style="39" customWidth="1"/>
    <col min="2" max="2" width="19.44140625" style="39" customWidth="1"/>
    <col min="3" max="4" width="12.44140625" style="39" bestFit="1" customWidth="1"/>
    <col min="5" max="5" width="9.33203125" style="39" bestFit="1" customWidth="1"/>
    <col min="6" max="7" width="12.44140625" style="39" bestFit="1" customWidth="1"/>
    <col min="8" max="8" width="13.6640625" style="39" bestFit="1" customWidth="1"/>
    <col min="9" max="12" width="9.33203125" style="39" bestFit="1" customWidth="1"/>
    <col min="13" max="14" width="10.44140625" style="39" bestFit="1" customWidth="1"/>
    <col min="15" max="15" width="10.33203125" style="39" customWidth="1"/>
    <col min="16" max="19" width="9.33203125" style="39" bestFit="1" customWidth="1"/>
    <col min="20" max="21" width="11.44140625" style="39" bestFit="1" customWidth="1"/>
    <col min="22" max="22" width="13.6640625" style="39" bestFit="1" customWidth="1"/>
    <col min="23" max="26" width="9.33203125" style="39" bestFit="1" customWidth="1"/>
    <col min="27" max="256" width="9.109375" style="39"/>
    <col min="257" max="257" width="7.109375" style="39" customWidth="1"/>
    <col min="258" max="258" width="19.44140625" style="39" customWidth="1"/>
    <col min="259" max="512" width="9.109375" style="39"/>
    <col min="513" max="513" width="7.109375" style="39" customWidth="1"/>
    <col min="514" max="514" width="19.44140625" style="39" customWidth="1"/>
    <col min="515" max="768" width="9.109375" style="39"/>
    <col min="769" max="769" width="7.109375" style="39" customWidth="1"/>
    <col min="770" max="770" width="19.44140625" style="39" customWidth="1"/>
    <col min="771" max="1024" width="9.109375" style="39"/>
    <col min="1025" max="1025" width="7.109375" style="39" customWidth="1"/>
    <col min="1026" max="1026" width="19.44140625" style="39" customWidth="1"/>
    <col min="1027" max="1280" width="9.109375" style="39"/>
    <col min="1281" max="1281" width="7.109375" style="39" customWidth="1"/>
    <col min="1282" max="1282" width="19.44140625" style="39" customWidth="1"/>
    <col min="1283" max="1536" width="9.109375" style="39"/>
    <col min="1537" max="1537" width="7.109375" style="39" customWidth="1"/>
    <col min="1538" max="1538" width="19.44140625" style="39" customWidth="1"/>
    <col min="1539" max="1792" width="9.109375" style="39"/>
    <col min="1793" max="1793" width="7.109375" style="39" customWidth="1"/>
    <col min="1794" max="1794" width="19.44140625" style="39" customWidth="1"/>
    <col min="1795" max="2048" width="9.109375" style="39"/>
    <col min="2049" max="2049" width="7.109375" style="39" customWidth="1"/>
    <col min="2050" max="2050" width="19.44140625" style="39" customWidth="1"/>
    <col min="2051" max="2304" width="9.109375" style="39"/>
    <col min="2305" max="2305" width="7.109375" style="39" customWidth="1"/>
    <col min="2306" max="2306" width="19.44140625" style="39" customWidth="1"/>
    <col min="2307" max="2560" width="9.109375" style="39"/>
    <col min="2561" max="2561" width="7.109375" style="39" customWidth="1"/>
    <col min="2562" max="2562" width="19.44140625" style="39" customWidth="1"/>
    <col min="2563" max="2816" width="9.109375" style="39"/>
    <col min="2817" max="2817" width="7.109375" style="39" customWidth="1"/>
    <col min="2818" max="2818" width="19.44140625" style="39" customWidth="1"/>
    <col min="2819" max="3072" width="9.109375" style="39"/>
    <col min="3073" max="3073" width="7.109375" style="39" customWidth="1"/>
    <col min="3074" max="3074" width="19.44140625" style="39" customWidth="1"/>
    <col min="3075" max="3328" width="9.109375" style="39"/>
    <col min="3329" max="3329" width="7.109375" style="39" customWidth="1"/>
    <col min="3330" max="3330" width="19.44140625" style="39" customWidth="1"/>
    <col min="3331" max="3584" width="9.109375" style="39"/>
    <col min="3585" max="3585" width="7.109375" style="39" customWidth="1"/>
    <col min="3586" max="3586" width="19.44140625" style="39" customWidth="1"/>
    <col min="3587" max="3840" width="9.109375" style="39"/>
    <col min="3841" max="3841" width="7.109375" style="39" customWidth="1"/>
    <col min="3842" max="3842" width="19.44140625" style="39" customWidth="1"/>
    <col min="3843" max="4096" width="9.109375" style="39"/>
    <col min="4097" max="4097" width="7.109375" style="39" customWidth="1"/>
    <col min="4098" max="4098" width="19.44140625" style="39" customWidth="1"/>
    <col min="4099" max="4352" width="9.109375" style="39"/>
    <col min="4353" max="4353" width="7.109375" style="39" customWidth="1"/>
    <col min="4354" max="4354" width="19.44140625" style="39" customWidth="1"/>
    <col min="4355" max="4608" width="9.109375" style="39"/>
    <col min="4609" max="4609" width="7.109375" style="39" customWidth="1"/>
    <col min="4610" max="4610" width="19.44140625" style="39" customWidth="1"/>
    <col min="4611" max="4864" width="9.109375" style="39"/>
    <col min="4865" max="4865" width="7.109375" style="39" customWidth="1"/>
    <col min="4866" max="4866" width="19.44140625" style="39" customWidth="1"/>
    <col min="4867" max="5120" width="9.109375" style="39"/>
    <col min="5121" max="5121" width="7.109375" style="39" customWidth="1"/>
    <col min="5122" max="5122" width="19.44140625" style="39" customWidth="1"/>
    <col min="5123" max="5376" width="9.109375" style="39"/>
    <col min="5377" max="5377" width="7.109375" style="39" customWidth="1"/>
    <col min="5378" max="5378" width="19.44140625" style="39" customWidth="1"/>
    <col min="5379" max="5632" width="9.109375" style="39"/>
    <col min="5633" max="5633" width="7.109375" style="39" customWidth="1"/>
    <col min="5634" max="5634" width="19.44140625" style="39" customWidth="1"/>
    <col min="5635" max="5888" width="9.109375" style="39"/>
    <col min="5889" max="5889" width="7.109375" style="39" customWidth="1"/>
    <col min="5890" max="5890" width="19.44140625" style="39" customWidth="1"/>
    <col min="5891" max="6144" width="9.109375" style="39"/>
    <col min="6145" max="6145" width="7.109375" style="39" customWidth="1"/>
    <col min="6146" max="6146" width="19.44140625" style="39" customWidth="1"/>
    <col min="6147" max="6400" width="9.109375" style="39"/>
    <col min="6401" max="6401" width="7.109375" style="39" customWidth="1"/>
    <col min="6402" max="6402" width="19.44140625" style="39" customWidth="1"/>
    <col min="6403" max="6656" width="9.109375" style="39"/>
    <col min="6657" max="6657" width="7.109375" style="39" customWidth="1"/>
    <col min="6658" max="6658" width="19.44140625" style="39" customWidth="1"/>
    <col min="6659" max="6912" width="9.109375" style="39"/>
    <col min="6913" max="6913" width="7.109375" style="39" customWidth="1"/>
    <col min="6914" max="6914" width="19.44140625" style="39" customWidth="1"/>
    <col min="6915" max="7168" width="9.109375" style="39"/>
    <col min="7169" max="7169" width="7.109375" style="39" customWidth="1"/>
    <col min="7170" max="7170" width="19.44140625" style="39" customWidth="1"/>
    <col min="7171" max="7424" width="9.109375" style="39"/>
    <col min="7425" max="7425" width="7.109375" style="39" customWidth="1"/>
    <col min="7426" max="7426" width="19.44140625" style="39" customWidth="1"/>
    <col min="7427" max="7680" width="9.109375" style="39"/>
    <col min="7681" max="7681" width="7.109375" style="39" customWidth="1"/>
    <col min="7682" max="7682" width="19.44140625" style="39" customWidth="1"/>
    <col min="7683" max="7936" width="9.109375" style="39"/>
    <col min="7937" max="7937" width="7.109375" style="39" customWidth="1"/>
    <col min="7938" max="7938" width="19.44140625" style="39" customWidth="1"/>
    <col min="7939" max="8192" width="9.109375" style="39"/>
    <col min="8193" max="8193" width="7.109375" style="39" customWidth="1"/>
    <col min="8194" max="8194" width="19.44140625" style="39" customWidth="1"/>
    <col min="8195" max="8448" width="9.109375" style="39"/>
    <col min="8449" max="8449" width="7.109375" style="39" customWidth="1"/>
    <col min="8450" max="8450" width="19.44140625" style="39" customWidth="1"/>
    <col min="8451" max="8704" width="9.109375" style="39"/>
    <col min="8705" max="8705" width="7.109375" style="39" customWidth="1"/>
    <col min="8706" max="8706" width="19.44140625" style="39" customWidth="1"/>
    <col min="8707" max="8960" width="9.109375" style="39"/>
    <col min="8961" max="8961" width="7.109375" style="39" customWidth="1"/>
    <col min="8962" max="8962" width="19.44140625" style="39" customWidth="1"/>
    <col min="8963" max="9216" width="9.109375" style="39"/>
    <col min="9217" max="9217" width="7.109375" style="39" customWidth="1"/>
    <col min="9218" max="9218" width="19.44140625" style="39" customWidth="1"/>
    <col min="9219" max="9472" width="9.109375" style="39"/>
    <col min="9473" max="9473" width="7.109375" style="39" customWidth="1"/>
    <col min="9474" max="9474" width="19.44140625" style="39" customWidth="1"/>
    <col min="9475" max="9728" width="9.109375" style="39"/>
    <col min="9729" max="9729" width="7.109375" style="39" customWidth="1"/>
    <col min="9730" max="9730" width="19.44140625" style="39" customWidth="1"/>
    <col min="9731" max="9984" width="9.109375" style="39"/>
    <col min="9985" max="9985" width="7.109375" style="39" customWidth="1"/>
    <col min="9986" max="9986" width="19.44140625" style="39" customWidth="1"/>
    <col min="9987" max="10240" width="9.109375" style="39"/>
    <col min="10241" max="10241" width="7.109375" style="39" customWidth="1"/>
    <col min="10242" max="10242" width="19.44140625" style="39" customWidth="1"/>
    <col min="10243" max="10496" width="9.109375" style="39"/>
    <col min="10497" max="10497" width="7.109375" style="39" customWidth="1"/>
    <col min="10498" max="10498" width="19.44140625" style="39" customWidth="1"/>
    <col min="10499" max="10752" width="9.109375" style="39"/>
    <col min="10753" max="10753" width="7.109375" style="39" customWidth="1"/>
    <col min="10754" max="10754" width="19.44140625" style="39" customWidth="1"/>
    <col min="10755" max="11008" width="9.109375" style="39"/>
    <col min="11009" max="11009" width="7.109375" style="39" customWidth="1"/>
    <col min="11010" max="11010" width="19.44140625" style="39" customWidth="1"/>
    <col min="11011" max="11264" width="9.109375" style="39"/>
    <col min="11265" max="11265" width="7.109375" style="39" customWidth="1"/>
    <col min="11266" max="11266" width="19.44140625" style="39" customWidth="1"/>
    <col min="11267" max="11520" width="9.109375" style="39"/>
    <col min="11521" max="11521" width="7.109375" style="39" customWidth="1"/>
    <col min="11522" max="11522" width="19.44140625" style="39" customWidth="1"/>
    <col min="11523" max="11776" width="9.109375" style="39"/>
    <col min="11777" max="11777" width="7.109375" style="39" customWidth="1"/>
    <col min="11778" max="11778" width="19.44140625" style="39" customWidth="1"/>
    <col min="11779" max="12032" width="9.109375" style="39"/>
    <col min="12033" max="12033" width="7.109375" style="39" customWidth="1"/>
    <col min="12034" max="12034" width="19.44140625" style="39" customWidth="1"/>
    <col min="12035" max="12288" width="9.109375" style="39"/>
    <col min="12289" max="12289" width="7.109375" style="39" customWidth="1"/>
    <col min="12290" max="12290" width="19.44140625" style="39" customWidth="1"/>
    <col min="12291" max="12544" width="9.109375" style="39"/>
    <col min="12545" max="12545" width="7.109375" style="39" customWidth="1"/>
    <col min="12546" max="12546" width="19.44140625" style="39" customWidth="1"/>
    <col min="12547" max="12800" width="9.109375" style="39"/>
    <col min="12801" max="12801" width="7.109375" style="39" customWidth="1"/>
    <col min="12802" max="12802" width="19.44140625" style="39" customWidth="1"/>
    <col min="12803" max="13056" width="9.109375" style="39"/>
    <col min="13057" max="13057" width="7.109375" style="39" customWidth="1"/>
    <col min="13058" max="13058" width="19.44140625" style="39" customWidth="1"/>
    <col min="13059" max="13312" width="9.109375" style="39"/>
    <col min="13313" max="13313" width="7.109375" style="39" customWidth="1"/>
    <col min="13314" max="13314" width="19.44140625" style="39" customWidth="1"/>
    <col min="13315" max="13568" width="9.109375" style="39"/>
    <col min="13569" max="13569" width="7.109375" style="39" customWidth="1"/>
    <col min="13570" max="13570" width="19.44140625" style="39" customWidth="1"/>
    <col min="13571" max="13824" width="9.109375" style="39"/>
    <col min="13825" max="13825" width="7.109375" style="39" customWidth="1"/>
    <col min="13826" max="13826" width="19.44140625" style="39" customWidth="1"/>
    <col min="13827" max="14080" width="9.109375" style="39"/>
    <col min="14081" max="14081" width="7.109375" style="39" customWidth="1"/>
    <col min="14082" max="14082" width="19.44140625" style="39" customWidth="1"/>
    <col min="14083" max="14336" width="9.109375" style="39"/>
    <col min="14337" max="14337" width="7.109375" style="39" customWidth="1"/>
    <col min="14338" max="14338" width="19.44140625" style="39" customWidth="1"/>
    <col min="14339" max="14592" width="9.109375" style="39"/>
    <col min="14593" max="14593" width="7.109375" style="39" customWidth="1"/>
    <col min="14594" max="14594" width="19.44140625" style="39" customWidth="1"/>
    <col min="14595" max="14848" width="9.109375" style="39"/>
    <col min="14849" max="14849" width="7.109375" style="39" customWidth="1"/>
    <col min="14850" max="14850" width="19.44140625" style="39" customWidth="1"/>
    <col min="14851" max="15104" width="9.109375" style="39"/>
    <col min="15105" max="15105" width="7.109375" style="39" customWidth="1"/>
    <col min="15106" max="15106" width="19.44140625" style="39" customWidth="1"/>
    <col min="15107" max="15360" width="9.109375" style="39"/>
    <col min="15361" max="15361" width="7.109375" style="39" customWidth="1"/>
    <col min="15362" max="15362" width="19.44140625" style="39" customWidth="1"/>
    <col min="15363" max="15616" width="9.109375" style="39"/>
    <col min="15617" max="15617" width="7.109375" style="39" customWidth="1"/>
    <col min="15618" max="15618" width="19.44140625" style="39" customWidth="1"/>
    <col min="15619" max="15872" width="9.109375" style="39"/>
    <col min="15873" max="15873" width="7.109375" style="39" customWidth="1"/>
    <col min="15874" max="15874" width="19.44140625" style="39" customWidth="1"/>
    <col min="15875" max="16128" width="9.109375" style="39"/>
    <col min="16129" max="16129" width="7.109375" style="39" customWidth="1"/>
    <col min="16130" max="16130" width="19.44140625" style="39" customWidth="1"/>
    <col min="16131" max="16384" width="9.109375" style="39"/>
  </cols>
  <sheetData>
    <row r="1" spans="1:26" ht="12.75" customHeight="1">
      <c r="A1" s="348" t="s">
        <v>357</v>
      </c>
      <c r="B1" s="348"/>
      <c r="R1" s="348" t="s">
        <v>358</v>
      </c>
      <c r="S1" s="348"/>
      <c r="T1" s="348"/>
      <c r="U1" s="348"/>
      <c r="V1" s="348"/>
      <c r="W1" s="348"/>
      <c r="X1" s="348"/>
      <c r="Y1" s="348"/>
      <c r="Z1" s="348"/>
    </row>
    <row r="2" spans="1:26">
      <c r="A2" s="356" t="s">
        <v>1120</v>
      </c>
      <c r="B2" s="356"/>
      <c r="C2" s="356"/>
      <c r="D2" s="356"/>
      <c r="E2" s="356"/>
      <c r="F2" s="356"/>
      <c r="G2" s="356"/>
      <c r="H2" s="356"/>
      <c r="I2" s="356"/>
      <c r="J2" s="356"/>
      <c r="K2" s="356"/>
      <c r="L2" s="356"/>
      <c r="M2" s="356"/>
      <c r="N2" s="356"/>
      <c r="O2" s="356"/>
      <c r="P2" s="356"/>
      <c r="Q2" s="356"/>
      <c r="R2" s="356"/>
      <c r="S2" s="356"/>
      <c r="T2" s="356"/>
      <c r="U2" s="356"/>
      <c r="V2" s="356"/>
      <c r="W2" s="356"/>
      <c r="X2" s="356"/>
      <c r="Y2" s="356"/>
      <c r="Z2" s="356"/>
    </row>
    <row r="3" spans="1:26">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row>
    <row r="4" spans="1:26">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row>
    <row r="5" spans="1:26">
      <c r="R5" s="40" t="s">
        <v>147</v>
      </c>
    </row>
    <row r="6" spans="1:26" ht="27" customHeight="1">
      <c r="A6" s="344" t="s">
        <v>4</v>
      </c>
      <c r="B6" s="344" t="s">
        <v>311</v>
      </c>
      <c r="C6" s="344" t="s">
        <v>346</v>
      </c>
      <c r="D6" s="344" t="s">
        <v>359</v>
      </c>
      <c r="E6" s="344"/>
      <c r="F6" s="344" t="s">
        <v>449</v>
      </c>
      <c r="G6" s="344"/>
      <c r="H6" s="344"/>
      <c r="I6" s="344"/>
      <c r="J6" s="344"/>
      <c r="K6" s="344"/>
      <c r="L6" s="344"/>
      <c r="M6" s="344" t="s">
        <v>450</v>
      </c>
      <c r="N6" s="344"/>
      <c r="O6" s="344"/>
      <c r="P6" s="344"/>
      <c r="Q6" s="344"/>
      <c r="R6" s="344"/>
      <c r="S6" s="344"/>
      <c r="T6" s="344" t="s">
        <v>451</v>
      </c>
      <c r="U6" s="344"/>
      <c r="V6" s="344"/>
      <c r="W6" s="344"/>
      <c r="X6" s="344"/>
      <c r="Y6" s="344"/>
      <c r="Z6" s="344"/>
    </row>
    <row r="7" spans="1:26" ht="15.75" customHeight="1">
      <c r="A7" s="344"/>
      <c r="B7" s="344"/>
      <c r="C7" s="344"/>
      <c r="D7" s="357" t="s">
        <v>360</v>
      </c>
      <c r="E7" s="357" t="s">
        <v>361</v>
      </c>
      <c r="F7" s="344" t="s">
        <v>346</v>
      </c>
      <c r="G7" s="357" t="s">
        <v>360</v>
      </c>
      <c r="H7" s="357"/>
      <c r="I7" s="357"/>
      <c r="J7" s="357" t="s">
        <v>361</v>
      </c>
      <c r="K7" s="357"/>
      <c r="L7" s="357"/>
      <c r="M7" s="344" t="s">
        <v>346</v>
      </c>
      <c r="N7" s="357" t="s">
        <v>360</v>
      </c>
      <c r="O7" s="357"/>
      <c r="P7" s="357"/>
      <c r="Q7" s="357" t="s">
        <v>361</v>
      </c>
      <c r="R7" s="357"/>
      <c r="S7" s="357"/>
      <c r="T7" s="344" t="s">
        <v>346</v>
      </c>
      <c r="U7" s="357" t="s">
        <v>360</v>
      </c>
      <c r="V7" s="357"/>
      <c r="W7" s="357"/>
      <c r="X7" s="357" t="s">
        <v>361</v>
      </c>
      <c r="Y7" s="357"/>
      <c r="Z7" s="357"/>
    </row>
    <row r="8" spans="1:26" ht="26.4">
      <c r="A8" s="344"/>
      <c r="B8" s="344"/>
      <c r="C8" s="344"/>
      <c r="D8" s="357"/>
      <c r="E8" s="357"/>
      <c r="F8" s="344"/>
      <c r="G8" s="44" t="s">
        <v>346</v>
      </c>
      <c r="H8" s="44" t="s">
        <v>362</v>
      </c>
      <c r="I8" s="44" t="s">
        <v>363</v>
      </c>
      <c r="J8" s="44" t="s">
        <v>346</v>
      </c>
      <c r="K8" s="44" t="s">
        <v>362</v>
      </c>
      <c r="L8" s="44" t="s">
        <v>363</v>
      </c>
      <c r="M8" s="344"/>
      <c r="N8" s="44" t="s">
        <v>346</v>
      </c>
      <c r="O8" s="44" t="s">
        <v>362</v>
      </c>
      <c r="P8" s="44" t="s">
        <v>363</v>
      </c>
      <c r="Q8" s="44" t="s">
        <v>346</v>
      </c>
      <c r="R8" s="44" t="s">
        <v>362</v>
      </c>
      <c r="S8" s="44" t="s">
        <v>363</v>
      </c>
      <c r="T8" s="344"/>
      <c r="U8" s="44" t="s">
        <v>346</v>
      </c>
      <c r="V8" s="44" t="s">
        <v>362</v>
      </c>
      <c r="W8" s="44" t="s">
        <v>363</v>
      </c>
      <c r="X8" s="44" t="s">
        <v>346</v>
      </c>
      <c r="Y8" s="44" t="s">
        <v>362</v>
      </c>
      <c r="Z8" s="44" t="s">
        <v>363</v>
      </c>
    </row>
    <row r="9" spans="1:26">
      <c r="A9" s="44" t="s">
        <v>20</v>
      </c>
      <c r="B9" s="44" t="s">
        <v>21</v>
      </c>
      <c r="C9" s="44" t="s">
        <v>364</v>
      </c>
      <c r="D9" s="44" t="s">
        <v>452</v>
      </c>
      <c r="E9" s="44" t="s">
        <v>365</v>
      </c>
      <c r="F9" s="44" t="s">
        <v>366</v>
      </c>
      <c r="G9" s="44" t="s">
        <v>367</v>
      </c>
      <c r="H9" s="44">
        <v>6</v>
      </c>
      <c r="I9" s="44">
        <v>7</v>
      </c>
      <c r="J9" s="44" t="s">
        <v>368</v>
      </c>
      <c r="K9" s="44">
        <v>9</v>
      </c>
      <c r="L9" s="44">
        <v>10</v>
      </c>
      <c r="M9" s="44" t="s">
        <v>369</v>
      </c>
      <c r="N9" s="44" t="s">
        <v>370</v>
      </c>
      <c r="O9" s="44">
        <v>13</v>
      </c>
      <c r="P9" s="44">
        <v>14</v>
      </c>
      <c r="Q9" s="44" t="s">
        <v>371</v>
      </c>
      <c r="R9" s="44">
        <v>16</v>
      </c>
      <c r="S9" s="44">
        <v>17</v>
      </c>
      <c r="T9" s="44" t="s">
        <v>453</v>
      </c>
      <c r="U9" s="44" t="s">
        <v>454</v>
      </c>
      <c r="V9" s="44">
        <v>20</v>
      </c>
      <c r="W9" s="44">
        <v>21</v>
      </c>
      <c r="X9" s="44" t="s">
        <v>455</v>
      </c>
      <c r="Y9" s="44">
        <v>23</v>
      </c>
      <c r="Z9" s="44">
        <v>24</v>
      </c>
    </row>
    <row r="10" spans="1:26" s="42" customFormat="1">
      <c r="A10" s="43"/>
      <c r="B10" s="43" t="s">
        <v>36</v>
      </c>
      <c r="C10" s="45">
        <f>C11+C14+C30</f>
        <v>237800</v>
      </c>
      <c r="D10" s="45">
        <f>D11+D14+D30</f>
        <v>237800</v>
      </c>
      <c r="E10" s="45">
        <f t="shared" ref="E10:Z10" si="0">E11+E14+E30</f>
        <v>0</v>
      </c>
      <c r="F10" s="45">
        <f t="shared" si="0"/>
        <v>180000</v>
      </c>
      <c r="G10" s="45">
        <f t="shared" si="0"/>
        <v>180000</v>
      </c>
      <c r="H10" s="45">
        <f t="shared" si="0"/>
        <v>180000</v>
      </c>
      <c r="I10" s="45">
        <f t="shared" si="0"/>
        <v>0</v>
      </c>
      <c r="J10" s="45">
        <f t="shared" si="0"/>
        <v>0</v>
      </c>
      <c r="K10" s="45">
        <f t="shared" si="0"/>
        <v>0</v>
      </c>
      <c r="L10" s="45">
        <f t="shared" si="0"/>
        <v>0</v>
      </c>
      <c r="M10" s="45">
        <f t="shared" si="0"/>
        <v>30000</v>
      </c>
      <c r="N10" s="45">
        <f t="shared" si="0"/>
        <v>30000</v>
      </c>
      <c r="O10" s="45">
        <f t="shared" si="0"/>
        <v>30000</v>
      </c>
      <c r="P10" s="45">
        <f t="shared" si="0"/>
        <v>0</v>
      </c>
      <c r="Q10" s="45">
        <f t="shared" si="0"/>
        <v>0</v>
      </c>
      <c r="R10" s="45">
        <f t="shared" si="0"/>
        <v>0</v>
      </c>
      <c r="S10" s="45">
        <f t="shared" si="0"/>
        <v>0</v>
      </c>
      <c r="T10" s="45">
        <f t="shared" si="0"/>
        <v>27800</v>
      </c>
      <c r="U10" s="45">
        <f t="shared" si="0"/>
        <v>27800</v>
      </c>
      <c r="V10" s="45">
        <f t="shared" si="0"/>
        <v>27800</v>
      </c>
      <c r="W10" s="45">
        <f t="shared" si="0"/>
        <v>0</v>
      </c>
      <c r="X10" s="45">
        <f t="shared" si="0"/>
        <v>0</v>
      </c>
      <c r="Y10" s="45">
        <f t="shared" si="0"/>
        <v>0</v>
      </c>
      <c r="Z10" s="45">
        <f t="shared" si="0"/>
        <v>0</v>
      </c>
    </row>
    <row r="11" spans="1:26" s="42" customFormat="1">
      <c r="A11" s="43" t="s">
        <v>37</v>
      </c>
      <c r="B11" s="46" t="s">
        <v>372</v>
      </c>
      <c r="C11" s="45">
        <f>SUM(C12:C13)</f>
        <v>2000</v>
      </c>
      <c r="D11" s="45">
        <f t="shared" ref="D11:Z11" si="1">SUM(D12:D13)</f>
        <v>2000</v>
      </c>
      <c r="E11" s="45">
        <f t="shared" si="1"/>
        <v>0</v>
      </c>
      <c r="F11" s="45">
        <f t="shared" si="1"/>
        <v>0</v>
      </c>
      <c r="G11" s="45">
        <f t="shared" si="1"/>
        <v>0</v>
      </c>
      <c r="H11" s="45">
        <f t="shared" si="1"/>
        <v>0</v>
      </c>
      <c r="I11" s="45">
        <f t="shared" si="1"/>
        <v>0</v>
      </c>
      <c r="J11" s="45">
        <f t="shared" si="1"/>
        <v>0</v>
      </c>
      <c r="K11" s="45">
        <f t="shared" si="1"/>
        <v>0</v>
      </c>
      <c r="L11" s="45">
        <f t="shared" si="1"/>
        <v>0</v>
      </c>
      <c r="M11" s="45">
        <f t="shared" si="1"/>
        <v>0</v>
      </c>
      <c r="N11" s="45">
        <f t="shared" si="1"/>
        <v>0</v>
      </c>
      <c r="O11" s="45">
        <f t="shared" si="1"/>
        <v>0</v>
      </c>
      <c r="P11" s="45">
        <f t="shared" si="1"/>
        <v>0</v>
      </c>
      <c r="Q11" s="45">
        <f t="shared" si="1"/>
        <v>0</v>
      </c>
      <c r="R11" s="45">
        <f t="shared" si="1"/>
        <v>0</v>
      </c>
      <c r="S11" s="45">
        <f t="shared" si="1"/>
        <v>0</v>
      </c>
      <c r="T11" s="45">
        <f t="shared" si="1"/>
        <v>2000</v>
      </c>
      <c r="U11" s="45">
        <f t="shared" si="1"/>
        <v>2000</v>
      </c>
      <c r="V11" s="45">
        <f t="shared" si="1"/>
        <v>2000</v>
      </c>
      <c r="W11" s="45">
        <f t="shared" si="1"/>
        <v>0</v>
      </c>
      <c r="X11" s="45">
        <f t="shared" si="1"/>
        <v>0</v>
      </c>
      <c r="Y11" s="45">
        <f t="shared" si="1"/>
        <v>0</v>
      </c>
      <c r="Z11" s="45">
        <f t="shared" si="1"/>
        <v>0</v>
      </c>
    </row>
    <row r="12" spans="1:26" ht="26.4">
      <c r="A12" s="44">
        <v>1</v>
      </c>
      <c r="B12" s="47" t="s">
        <v>456</v>
      </c>
      <c r="C12" s="48">
        <f>D12+E12</f>
        <v>2000</v>
      </c>
      <c r="D12" s="48">
        <f>G12+N12+T12</f>
        <v>2000</v>
      </c>
      <c r="E12" s="48">
        <f>J12+Q12</f>
        <v>0</v>
      </c>
      <c r="F12" s="48">
        <f>G12+J12</f>
        <v>0</v>
      </c>
      <c r="G12" s="48">
        <f>H12+I12</f>
        <v>0</v>
      </c>
      <c r="H12" s="48"/>
      <c r="I12" s="48"/>
      <c r="J12" s="48">
        <f>K12+L12</f>
        <v>0</v>
      </c>
      <c r="K12" s="48"/>
      <c r="L12" s="48"/>
      <c r="M12" s="48">
        <f>N12+Q12</f>
        <v>0</v>
      </c>
      <c r="N12" s="48">
        <f>O12+P12</f>
        <v>0</v>
      </c>
      <c r="O12" s="48"/>
      <c r="P12" s="48"/>
      <c r="Q12" s="48">
        <f>R12+S12</f>
        <v>0</v>
      </c>
      <c r="R12" s="48"/>
      <c r="S12" s="48"/>
      <c r="T12" s="48">
        <f>U12+X12</f>
        <v>2000</v>
      </c>
      <c r="U12" s="48">
        <f>V12+W12</f>
        <v>2000</v>
      </c>
      <c r="V12" s="48">
        <v>2000</v>
      </c>
      <c r="W12" s="48"/>
      <c r="X12" s="48">
        <f>Y12+Z12</f>
        <v>0</v>
      </c>
      <c r="Y12" s="48"/>
      <c r="Z12" s="48"/>
    </row>
    <row r="13" spans="1:26">
      <c r="A13" s="44">
        <v>2</v>
      </c>
      <c r="B13" s="47" t="s">
        <v>306</v>
      </c>
      <c r="C13" s="48">
        <f t="shared" ref="C13:C30" si="2">D13+E13</f>
        <v>0</v>
      </c>
      <c r="D13" s="48">
        <f t="shared" ref="D13" si="3">G13+N13+T13</f>
        <v>0</v>
      </c>
      <c r="E13" s="48">
        <f t="shared" ref="E13:E30" si="4">J13+Q13</f>
        <v>0</v>
      </c>
      <c r="F13" s="48">
        <f t="shared" ref="F13:F28" si="5">G13+J13</f>
        <v>0</v>
      </c>
      <c r="G13" s="48">
        <f t="shared" ref="G13:G28" si="6">H13+I13</f>
        <v>0</v>
      </c>
      <c r="H13" s="48"/>
      <c r="I13" s="48"/>
      <c r="J13" s="48">
        <f t="shared" ref="J13:J29" si="7">K13+L13</f>
        <v>0</v>
      </c>
      <c r="K13" s="48"/>
      <c r="L13" s="48"/>
      <c r="M13" s="48">
        <f t="shared" ref="M13:M30" si="8">N13+Q13</f>
        <v>0</v>
      </c>
      <c r="N13" s="48">
        <f t="shared" ref="N13:N30" si="9">O13+P13</f>
        <v>0</v>
      </c>
      <c r="O13" s="48"/>
      <c r="P13" s="48"/>
      <c r="Q13" s="48">
        <f t="shared" ref="Q13:Q29" si="10">R13+S13</f>
        <v>0</v>
      </c>
      <c r="R13" s="48"/>
      <c r="S13" s="48"/>
      <c r="T13" s="48">
        <f t="shared" ref="T13:T29" si="11">U13+X13</f>
        <v>0</v>
      </c>
      <c r="U13" s="48">
        <f t="shared" ref="U13:U29" si="12">V13+W13</f>
        <v>0</v>
      </c>
      <c r="V13" s="48"/>
      <c r="W13" s="48"/>
      <c r="X13" s="48">
        <f t="shared" ref="X13:X29" si="13">Y13+Z13</f>
        <v>0</v>
      </c>
      <c r="Y13" s="48"/>
      <c r="Z13" s="48"/>
    </row>
    <row r="14" spans="1:26" s="42" customFormat="1">
      <c r="A14" s="43" t="s">
        <v>45</v>
      </c>
      <c r="B14" s="46" t="s">
        <v>373</v>
      </c>
      <c r="C14" s="45">
        <f>SUM(C15:C29)</f>
        <v>192403</v>
      </c>
      <c r="D14" s="45">
        <f t="shared" ref="D14:Z14" si="14">SUM(D15:D29)</f>
        <v>192403</v>
      </c>
      <c r="E14" s="45">
        <f t="shared" si="14"/>
        <v>0</v>
      </c>
      <c r="F14" s="45">
        <f t="shared" si="14"/>
        <v>161703</v>
      </c>
      <c r="G14" s="45">
        <f t="shared" si="14"/>
        <v>161703</v>
      </c>
      <c r="H14" s="45">
        <f t="shared" si="14"/>
        <v>161703</v>
      </c>
      <c r="I14" s="45">
        <f t="shared" si="14"/>
        <v>0</v>
      </c>
      <c r="J14" s="45">
        <f t="shared" si="14"/>
        <v>0</v>
      </c>
      <c r="K14" s="45">
        <f t="shared" si="14"/>
        <v>0</v>
      </c>
      <c r="L14" s="45">
        <f t="shared" si="14"/>
        <v>0</v>
      </c>
      <c r="M14" s="45">
        <f t="shared" si="14"/>
        <v>4900</v>
      </c>
      <c r="N14" s="45">
        <f t="shared" si="14"/>
        <v>4900</v>
      </c>
      <c r="O14" s="45">
        <f t="shared" si="14"/>
        <v>4900</v>
      </c>
      <c r="P14" s="45">
        <f t="shared" si="14"/>
        <v>0</v>
      </c>
      <c r="Q14" s="45">
        <f t="shared" si="14"/>
        <v>0</v>
      </c>
      <c r="R14" s="45">
        <f t="shared" si="14"/>
        <v>0</v>
      </c>
      <c r="S14" s="45">
        <f t="shared" si="14"/>
        <v>0</v>
      </c>
      <c r="T14" s="45">
        <f t="shared" si="14"/>
        <v>25800</v>
      </c>
      <c r="U14" s="45">
        <f t="shared" si="14"/>
        <v>25800</v>
      </c>
      <c r="V14" s="45">
        <f t="shared" si="14"/>
        <v>25800</v>
      </c>
      <c r="W14" s="45">
        <f t="shared" si="14"/>
        <v>0</v>
      </c>
      <c r="X14" s="45">
        <f t="shared" si="14"/>
        <v>0</v>
      </c>
      <c r="Y14" s="45">
        <f t="shared" si="14"/>
        <v>0</v>
      </c>
      <c r="Z14" s="45">
        <f t="shared" si="14"/>
        <v>0</v>
      </c>
    </row>
    <row r="15" spans="1:26">
      <c r="A15" s="44">
        <v>1</v>
      </c>
      <c r="B15" s="47" t="s">
        <v>326</v>
      </c>
      <c r="C15" s="48">
        <f>D15+E15</f>
        <v>0</v>
      </c>
      <c r="D15" s="48">
        <f>G15+N15+T15</f>
        <v>0</v>
      </c>
      <c r="E15" s="48">
        <f t="shared" si="4"/>
        <v>0</v>
      </c>
      <c r="F15" s="48">
        <f t="shared" si="5"/>
        <v>0</v>
      </c>
      <c r="G15" s="48">
        <f t="shared" si="6"/>
        <v>0</v>
      </c>
      <c r="H15" s="48"/>
      <c r="I15" s="48"/>
      <c r="J15" s="48">
        <f t="shared" si="7"/>
        <v>0</v>
      </c>
      <c r="K15" s="48"/>
      <c r="L15" s="48"/>
      <c r="M15" s="48">
        <f t="shared" si="8"/>
        <v>0</v>
      </c>
      <c r="N15" s="48">
        <f t="shared" si="9"/>
        <v>0</v>
      </c>
      <c r="O15" s="48"/>
      <c r="P15" s="48"/>
      <c r="Q15" s="48">
        <f t="shared" si="10"/>
        <v>0</v>
      </c>
      <c r="R15" s="48"/>
      <c r="S15" s="48"/>
      <c r="T15" s="48">
        <f t="shared" si="11"/>
        <v>0</v>
      </c>
      <c r="U15" s="48">
        <f t="shared" si="12"/>
        <v>0</v>
      </c>
      <c r="V15" s="48"/>
      <c r="W15" s="48"/>
      <c r="X15" s="48">
        <f t="shared" si="13"/>
        <v>0</v>
      </c>
      <c r="Y15" s="48"/>
      <c r="Z15" s="48"/>
    </row>
    <row r="16" spans="1:26">
      <c r="A16" s="44">
        <v>2</v>
      </c>
      <c r="B16" s="47" t="s">
        <v>327</v>
      </c>
      <c r="C16" s="48">
        <f t="shared" si="2"/>
        <v>10700</v>
      </c>
      <c r="D16" s="48">
        <f t="shared" ref="D16:D30" si="15">G16+N16+T16</f>
        <v>10700</v>
      </c>
      <c r="E16" s="48">
        <f t="shared" si="4"/>
        <v>0</v>
      </c>
      <c r="F16" s="48">
        <f t="shared" si="5"/>
        <v>10700</v>
      </c>
      <c r="G16" s="48">
        <f t="shared" si="6"/>
        <v>10700</v>
      </c>
      <c r="H16" s="49">
        <f>10700</f>
        <v>10700</v>
      </c>
      <c r="I16" s="48"/>
      <c r="J16" s="48">
        <f t="shared" si="7"/>
        <v>0</v>
      </c>
      <c r="K16" s="48"/>
      <c r="L16" s="48"/>
      <c r="M16" s="48">
        <f t="shared" si="8"/>
        <v>0</v>
      </c>
      <c r="N16" s="48">
        <f t="shared" si="9"/>
        <v>0</v>
      </c>
      <c r="O16" s="48"/>
      <c r="P16" s="48"/>
      <c r="Q16" s="48">
        <f t="shared" si="10"/>
        <v>0</v>
      </c>
      <c r="R16" s="48"/>
      <c r="S16" s="48"/>
      <c r="T16" s="48">
        <f t="shared" si="11"/>
        <v>0</v>
      </c>
      <c r="U16" s="48">
        <f t="shared" si="12"/>
        <v>0</v>
      </c>
      <c r="V16" s="48"/>
      <c r="W16" s="48"/>
      <c r="X16" s="48">
        <f t="shared" si="13"/>
        <v>0</v>
      </c>
      <c r="Y16" s="48"/>
      <c r="Z16" s="48"/>
    </row>
    <row r="17" spans="1:26">
      <c r="A17" s="44">
        <v>3</v>
      </c>
      <c r="B17" s="47" t="s">
        <v>328</v>
      </c>
      <c r="C17" s="48">
        <f t="shared" si="2"/>
        <v>44910</v>
      </c>
      <c r="D17" s="48">
        <f t="shared" si="15"/>
        <v>44910</v>
      </c>
      <c r="E17" s="48">
        <f t="shared" si="4"/>
        <v>0</v>
      </c>
      <c r="F17" s="48">
        <f t="shared" si="5"/>
        <v>29960</v>
      </c>
      <c r="G17" s="48">
        <f t="shared" si="6"/>
        <v>29960</v>
      </c>
      <c r="H17" s="49">
        <f>29960</f>
        <v>29960</v>
      </c>
      <c r="I17" s="48"/>
      <c r="J17" s="48">
        <f t="shared" si="7"/>
        <v>0</v>
      </c>
      <c r="K17" s="48"/>
      <c r="L17" s="48"/>
      <c r="M17" s="48">
        <f t="shared" si="8"/>
        <v>2650</v>
      </c>
      <c r="N17" s="48">
        <f t="shared" si="9"/>
        <v>2650</v>
      </c>
      <c r="O17" s="48">
        <v>2650</v>
      </c>
      <c r="P17" s="48"/>
      <c r="Q17" s="48">
        <f t="shared" si="10"/>
        <v>0</v>
      </c>
      <c r="R17" s="48"/>
      <c r="S17" s="48"/>
      <c r="T17" s="48">
        <f t="shared" si="11"/>
        <v>12300</v>
      </c>
      <c r="U17" s="48">
        <f t="shared" si="12"/>
        <v>12300</v>
      </c>
      <c r="V17" s="48">
        <f>7400+4900</f>
        <v>12300</v>
      </c>
      <c r="W17" s="48"/>
      <c r="X17" s="48">
        <f t="shared" si="13"/>
        <v>0</v>
      </c>
      <c r="Y17" s="48"/>
      <c r="Z17" s="48"/>
    </row>
    <row r="18" spans="1:26">
      <c r="A18" s="44">
        <v>4</v>
      </c>
      <c r="B18" s="47" t="s">
        <v>329</v>
      </c>
      <c r="C18" s="48">
        <f t="shared" si="2"/>
        <v>6632</v>
      </c>
      <c r="D18" s="48">
        <f t="shared" si="15"/>
        <v>6632</v>
      </c>
      <c r="E18" s="48">
        <f t="shared" si="4"/>
        <v>0</v>
      </c>
      <c r="F18" s="48">
        <f t="shared" si="5"/>
        <v>6632</v>
      </c>
      <c r="G18" s="48">
        <f t="shared" si="6"/>
        <v>6632</v>
      </c>
      <c r="H18" s="49">
        <v>6632</v>
      </c>
      <c r="I18" s="48"/>
      <c r="J18" s="48">
        <f t="shared" si="7"/>
        <v>0</v>
      </c>
      <c r="K18" s="48"/>
      <c r="L18" s="48"/>
      <c r="M18" s="48">
        <f t="shared" si="8"/>
        <v>0</v>
      </c>
      <c r="N18" s="48">
        <f t="shared" si="9"/>
        <v>0</v>
      </c>
      <c r="O18" s="48"/>
      <c r="P18" s="48"/>
      <c r="Q18" s="48">
        <f t="shared" si="10"/>
        <v>0</v>
      </c>
      <c r="R18" s="48"/>
      <c r="S18" s="48"/>
      <c r="T18" s="48">
        <f t="shared" si="11"/>
        <v>0</v>
      </c>
      <c r="U18" s="48">
        <f t="shared" si="12"/>
        <v>0</v>
      </c>
      <c r="V18" s="48"/>
      <c r="W18" s="48"/>
      <c r="X18" s="48">
        <f t="shared" si="13"/>
        <v>0</v>
      </c>
      <c r="Y18" s="48"/>
      <c r="Z18" s="48"/>
    </row>
    <row r="19" spans="1:26">
      <c r="A19" s="44">
        <v>5</v>
      </c>
      <c r="B19" s="47" t="s">
        <v>330</v>
      </c>
      <c r="C19" s="48">
        <f t="shared" si="2"/>
        <v>0</v>
      </c>
      <c r="D19" s="48">
        <f t="shared" si="15"/>
        <v>0</v>
      </c>
      <c r="E19" s="48">
        <f t="shared" si="4"/>
        <v>0</v>
      </c>
      <c r="F19" s="48">
        <f t="shared" si="5"/>
        <v>0</v>
      </c>
      <c r="G19" s="48">
        <f t="shared" si="6"/>
        <v>0</v>
      </c>
      <c r="H19" s="49"/>
      <c r="I19" s="48"/>
      <c r="J19" s="48">
        <f t="shared" si="7"/>
        <v>0</v>
      </c>
      <c r="K19" s="48"/>
      <c r="L19" s="48"/>
      <c r="M19" s="48">
        <f t="shared" si="8"/>
        <v>0</v>
      </c>
      <c r="N19" s="48">
        <f t="shared" si="9"/>
        <v>0</v>
      </c>
      <c r="O19" s="48"/>
      <c r="P19" s="48"/>
      <c r="Q19" s="48">
        <f t="shared" si="10"/>
        <v>0</v>
      </c>
      <c r="R19" s="48"/>
      <c r="S19" s="48"/>
      <c r="T19" s="48">
        <f t="shared" si="11"/>
        <v>0</v>
      </c>
      <c r="U19" s="48">
        <f t="shared" si="12"/>
        <v>0</v>
      </c>
      <c r="V19" s="48"/>
      <c r="W19" s="48"/>
      <c r="X19" s="48">
        <f t="shared" si="13"/>
        <v>0</v>
      </c>
      <c r="Y19" s="48"/>
      <c r="Z19" s="48"/>
    </row>
    <row r="20" spans="1:26">
      <c r="A20" s="44">
        <v>6</v>
      </c>
      <c r="B20" s="47" t="s">
        <v>331</v>
      </c>
      <c r="C20" s="48">
        <f t="shared" si="2"/>
        <v>6770</v>
      </c>
      <c r="D20" s="48">
        <f t="shared" si="15"/>
        <v>6770</v>
      </c>
      <c r="E20" s="48">
        <f t="shared" si="4"/>
        <v>0</v>
      </c>
      <c r="F20" s="48">
        <f t="shared" si="5"/>
        <v>6220</v>
      </c>
      <c r="G20" s="48">
        <f t="shared" si="6"/>
        <v>6220</v>
      </c>
      <c r="H20" s="50">
        <f>6220</f>
        <v>6220</v>
      </c>
      <c r="I20" s="51"/>
      <c r="J20" s="48">
        <f t="shared" si="7"/>
        <v>0</v>
      </c>
      <c r="K20" s="51"/>
      <c r="L20" s="51"/>
      <c r="M20" s="48">
        <f t="shared" si="8"/>
        <v>550</v>
      </c>
      <c r="N20" s="48">
        <f t="shared" si="9"/>
        <v>550</v>
      </c>
      <c r="O20" s="51">
        <v>550</v>
      </c>
      <c r="P20" s="51"/>
      <c r="Q20" s="48">
        <f t="shared" si="10"/>
        <v>0</v>
      </c>
      <c r="R20" s="51"/>
      <c r="S20" s="51"/>
      <c r="T20" s="48">
        <f t="shared" si="11"/>
        <v>0</v>
      </c>
      <c r="U20" s="48">
        <f t="shared" si="12"/>
        <v>0</v>
      </c>
      <c r="V20" s="51"/>
      <c r="W20" s="51"/>
      <c r="X20" s="48">
        <f t="shared" si="13"/>
        <v>0</v>
      </c>
      <c r="Y20" s="51"/>
      <c r="Z20" s="51"/>
    </row>
    <row r="21" spans="1:26">
      <c r="A21" s="44">
        <v>7</v>
      </c>
      <c r="B21" s="47" t="s">
        <v>332</v>
      </c>
      <c r="C21" s="48">
        <f t="shared" si="2"/>
        <v>14608</v>
      </c>
      <c r="D21" s="48">
        <f t="shared" si="15"/>
        <v>14608</v>
      </c>
      <c r="E21" s="48">
        <f t="shared" si="4"/>
        <v>0</v>
      </c>
      <c r="F21" s="48">
        <f t="shared" si="5"/>
        <v>14608</v>
      </c>
      <c r="G21" s="48">
        <f t="shared" si="6"/>
        <v>14608</v>
      </c>
      <c r="H21" s="50">
        <f>108+14500</f>
        <v>14608</v>
      </c>
      <c r="I21" s="51"/>
      <c r="J21" s="48">
        <f t="shared" si="7"/>
        <v>0</v>
      </c>
      <c r="K21" s="51"/>
      <c r="L21" s="51"/>
      <c r="M21" s="48">
        <f t="shared" si="8"/>
        <v>0</v>
      </c>
      <c r="N21" s="48">
        <f t="shared" si="9"/>
        <v>0</v>
      </c>
      <c r="O21" s="51"/>
      <c r="P21" s="51"/>
      <c r="Q21" s="48">
        <f t="shared" si="10"/>
        <v>0</v>
      </c>
      <c r="R21" s="51"/>
      <c r="S21" s="51"/>
      <c r="T21" s="48">
        <f t="shared" si="11"/>
        <v>0</v>
      </c>
      <c r="U21" s="48">
        <f t="shared" si="12"/>
        <v>0</v>
      </c>
      <c r="V21" s="51"/>
      <c r="W21" s="51"/>
      <c r="X21" s="48">
        <f t="shared" si="13"/>
        <v>0</v>
      </c>
      <c r="Y21" s="51"/>
      <c r="Z21" s="51"/>
    </row>
    <row r="22" spans="1:26">
      <c r="A22" s="44">
        <v>8</v>
      </c>
      <c r="B22" s="47" t="s">
        <v>333</v>
      </c>
      <c r="C22" s="48">
        <f t="shared" si="2"/>
        <v>19830</v>
      </c>
      <c r="D22" s="48">
        <f t="shared" si="15"/>
        <v>19830</v>
      </c>
      <c r="E22" s="48">
        <f t="shared" si="4"/>
        <v>0</v>
      </c>
      <c r="F22" s="48">
        <f t="shared" si="5"/>
        <v>19130</v>
      </c>
      <c r="G22" s="48">
        <f t="shared" si="6"/>
        <v>19130</v>
      </c>
      <c r="H22" s="50">
        <f>2430+16700</f>
        <v>19130</v>
      </c>
      <c r="I22" s="51"/>
      <c r="J22" s="48">
        <f t="shared" si="7"/>
        <v>0</v>
      </c>
      <c r="K22" s="51"/>
      <c r="L22" s="51"/>
      <c r="M22" s="48">
        <f t="shared" si="8"/>
        <v>700</v>
      </c>
      <c r="N22" s="48">
        <f t="shared" si="9"/>
        <v>700</v>
      </c>
      <c r="O22" s="51">
        <v>700</v>
      </c>
      <c r="P22" s="51"/>
      <c r="Q22" s="48">
        <f t="shared" si="10"/>
        <v>0</v>
      </c>
      <c r="R22" s="51"/>
      <c r="S22" s="51"/>
      <c r="T22" s="48">
        <f t="shared" si="11"/>
        <v>0</v>
      </c>
      <c r="U22" s="48">
        <f t="shared" si="12"/>
        <v>0</v>
      </c>
      <c r="V22" s="51"/>
      <c r="W22" s="51"/>
      <c r="X22" s="48">
        <f t="shared" si="13"/>
        <v>0</v>
      </c>
      <c r="Y22" s="51"/>
      <c r="Z22" s="51"/>
    </row>
    <row r="23" spans="1:26">
      <c r="A23" s="44">
        <v>9</v>
      </c>
      <c r="B23" s="47" t="s">
        <v>350</v>
      </c>
      <c r="C23" s="48">
        <f t="shared" si="2"/>
        <v>33940</v>
      </c>
      <c r="D23" s="48">
        <f t="shared" si="15"/>
        <v>33940</v>
      </c>
      <c r="E23" s="48">
        <f t="shared" si="4"/>
        <v>0</v>
      </c>
      <c r="F23" s="48">
        <f t="shared" si="5"/>
        <v>20440</v>
      </c>
      <c r="G23" s="48">
        <f t="shared" si="6"/>
        <v>20440</v>
      </c>
      <c r="H23" s="50">
        <v>20440</v>
      </c>
      <c r="I23" s="51"/>
      <c r="J23" s="48">
        <f t="shared" si="7"/>
        <v>0</v>
      </c>
      <c r="K23" s="51"/>
      <c r="L23" s="51"/>
      <c r="M23" s="48">
        <f t="shared" si="8"/>
        <v>0</v>
      </c>
      <c r="N23" s="48">
        <f t="shared" si="9"/>
        <v>0</v>
      </c>
      <c r="O23" s="51"/>
      <c r="P23" s="51"/>
      <c r="Q23" s="48">
        <f t="shared" si="10"/>
        <v>0</v>
      </c>
      <c r="R23" s="51"/>
      <c r="S23" s="51"/>
      <c r="T23" s="48">
        <f t="shared" si="11"/>
        <v>13500</v>
      </c>
      <c r="U23" s="48">
        <f t="shared" si="12"/>
        <v>13500</v>
      </c>
      <c r="V23" s="51">
        <v>13500</v>
      </c>
      <c r="W23" s="51"/>
      <c r="X23" s="48">
        <f t="shared" si="13"/>
        <v>0</v>
      </c>
      <c r="Y23" s="51"/>
      <c r="Z23" s="51"/>
    </row>
    <row r="24" spans="1:26">
      <c r="A24" s="44">
        <v>10</v>
      </c>
      <c r="B24" s="47" t="s">
        <v>335</v>
      </c>
      <c r="C24" s="48">
        <f t="shared" si="2"/>
        <v>19260</v>
      </c>
      <c r="D24" s="48">
        <f t="shared" si="15"/>
        <v>19260</v>
      </c>
      <c r="E24" s="48">
        <f t="shared" si="4"/>
        <v>0</v>
      </c>
      <c r="F24" s="48">
        <f t="shared" si="5"/>
        <v>19260</v>
      </c>
      <c r="G24" s="48">
        <f t="shared" si="6"/>
        <v>19260</v>
      </c>
      <c r="H24" s="50">
        <v>19260</v>
      </c>
      <c r="I24" s="51"/>
      <c r="J24" s="48">
        <f t="shared" si="7"/>
        <v>0</v>
      </c>
      <c r="K24" s="51"/>
      <c r="L24" s="51"/>
      <c r="M24" s="48">
        <f t="shared" si="8"/>
        <v>0</v>
      </c>
      <c r="N24" s="48">
        <f t="shared" si="9"/>
        <v>0</v>
      </c>
      <c r="O24" s="51"/>
      <c r="P24" s="51"/>
      <c r="Q24" s="48">
        <f t="shared" si="10"/>
        <v>0</v>
      </c>
      <c r="R24" s="51"/>
      <c r="S24" s="51"/>
      <c r="T24" s="48">
        <f t="shared" si="11"/>
        <v>0</v>
      </c>
      <c r="U24" s="48">
        <f t="shared" si="12"/>
        <v>0</v>
      </c>
      <c r="V24" s="51"/>
      <c r="W24" s="51"/>
      <c r="X24" s="48">
        <f t="shared" si="13"/>
        <v>0</v>
      </c>
      <c r="Y24" s="51"/>
      <c r="Z24" s="51"/>
    </row>
    <row r="25" spans="1:26">
      <c r="A25" s="44">
        <v>11</v>
      </c>
      <c r="B25" s="47" t="s">
        <v>336</v>
      </c>
      <c r="C25" s="48">
        <f t="shared" si="2"/>
        <v>5263</v>
      </c>
      <c r="D25" s="48">
        <f t="shared" si="15"/>
        <v>5263</v>
      </c>
      <c r="E25" s="48">
        <f t="shared" si="4"/>
        <v>0</v>
      </c>
      <c r="F25" s="48">
        <f t="shared" si="5"/>
        <v>5263</v>
      </c>
      <c r="G25" s="48">
        <f t="shared" si="6"/>
        <v>5263</v>
      </c>
      <c r="H25" s="50">
        <f>163+5100</f>
        <v>5263</v>
      </c>
      <c r="I25" s="51"/>
      <c r="J25" s="48">
        <f t="shared" si="7"/>
        <v>0</v>
      </c>
      <c r="K25" s="51"/>
      <c r="L25" s="51"/>
      <c r="M25" s="48">
        <f t="shared" si="8"/>
        <v>0</v>
      </c>
      <c r="N25" s="48">
        <f t="shared" si="9"/>
        <v>0</v>
      </c>
      <c r="O25" s="51"/>
      <c r="P25" s="51"/>
      <c r="Q25" s="48">
        <f t="shared" si="10"/>
        <v>0</v>
      </c>
      <c r="R25" s="51"/>
      <c r="S25" s="51"/>
      <c r="T25" s="48">
        <f t="shared" si="11"/>
        <v>0</v>
      </c>
      <c r="U25" s="48">
        <f t="shared" si="12"/>
        <v>0</v>
      </c>
      <c r="V25" s="51"/>
      <c r="W25" s="51"/>
      <c r="X25" s="48">
        <f t="shared" si="13"/>
        <v>0</v>
      </c>
      <c r="Y25" s="51"/>
      <c r="Z25" s="51"/>
    </row>
    <row r="26" spans="1:26">
      <c r="A26" s="44">
        <v>12</v>
      </c>
      <c r="B26" s="47" t="s">
        <v>337</v>
      </c>
      <c r="C26" s="48">
        <f t="shared" si="2"/>
        <v>12370</v>
      </c>
      <c r="D26" s="48">
        <f t="shared" si="15"/>
        <v>12370</v>
      </c>
      <c r="E26" s="48">
        <f t="shared" si="4"/>
        <v>0</v>
      </c>
      <c r="F26" s="48">
        <f t="shared" si="5"/>
        <v>11370</v>
      </c>
      <c r="G26" s="48">
        <f t="shared" si="6"/>
        <v>11370</v>
      </c>
      <c r="H26" s="50">
        <f>11370</f>
        <v>11370</v>
      </c>
      <c r="I26" s="51"/>
      <c r="J26" s="48">
        <f t="shared" si="7"/>
        <v>0</v>
      </c>
      <c r="K26" s="51"/>
      <c r="L26" s="51"/>
      <c r="M26" s="48">
        <f t="shared" si="8"/>
        <v>1000</v>
      </c>
      <c r="N26" s="48">
        <f t="shared" si="9"/>
        <v>1000</v>
      </c>
      <c r="O26" s="51">
        <v>1000</v>
      </c>
      <c r="P26" s="51"/>
      <c r="Q26" s="48">
        <f t="shared" si="10"/>
        <v>0</v>
      </c>
      <c r="R26" s="51"/>
      <c r="S26" s="51"/>
      <c r="T26" s="48">
        <f t="shared" si="11"/>
        <v>0</v>
      </c>
      <c r="U26" s="48">
        <f t="shared" si="12"/>
        <v>0</v>
      </c>
      <c r="V26" s="51"/>
      <c r="W26" s="51"/>
      <c r="X26" s="48">
        <f t="shared" si="13"/>
        <v>0</v>
      </c>
      <c r="Y26" s="51"/>
      <c r="Z26" s="51"/>
    </row>
    <row r="27" spans="1:26">
      <c r="A27" s="44">
        <v>13</v>
      </c>
      <c r="B27" s="47" t="s">
        <v>338</v>
      </c>
      <c r="C27" s="48">
        <f t="shared" si="2"/>
        <v>12120</v>
      </c>
      <c r="D27" s="48">
        <f t="shared" si="15"/>
        <v>12120</v>
      </c>
      <c r="E27" s="48">
        <f t="shared" si="4"/>
        <v>0</v>
      </c>
      <c r="F27" s="48">
        <f t="shared" si="5"/>
        <v>12120</v>
      </c>
      <c r="G27" s="48">
        <f t="shared" si="6"/>
        <v>12120</v>
      </c>
      <c r="H27" s="50">
        <v>12120</v>
      </c>
      <c r="I27" s="51"/>
      <c r="J27" s="48">
        <f t="shared" si="7"/>
        <v>0</v>
      </c>
      <c r="K27" s="51"/>
      <c r="L27" s="51"/>
      <c r="M27" s="48">
        <f t="shared" si="8"/>
        <v>0</v>
      </c>
      <c r="N27" s="48">
        <f t="shared" si="9"/>
        <v>0</v>
      </c>
      <c r="O27" s="51"/>
      <c r="P27" s="51"/>
      <c r="Q27" s="48">
        <f t="shared" si="10"/>
        <v>0</v>
      </c>
      <c r="R27" s="51"/>
      <c r="S27" s="51"/>
      <c r="T27" s="48">
        <f t="shared" si="11"/>
        <v>0</v>
      </c>
      <c r="U27" s="48">
        <f t="shared" si="12"/>
        <v>0</v>
      </c>
      <c r="V27" s="51"/>
      <c r="W27" s="51"/>
      <c r="X27" s="48">
        <f t="shared" si="13"/>
        <v>0</v>
      </c>
      <c r="Y27" s="51"/>
      <c r="Z27" s="51"/>
    </row>
    <row r="28" spans="1:26">
      <c r="A28" s="44">
        <v>14</v>
      </c>
      <c r="B28" s="47" t="s">
        <v>339</v>
      </c>
      <c r="C28" s="48">
        <f>D28+E28</f>
        <v>6000</v>
      </c>
      <c r="D28" s="48">
        <f>G28+N28+T28</f>
        <v>6000</v>
      </c>
      <c r="E28" s="48">
        <f t="shared" si="4"/>
        <v>0</v>
      </c>
      <c r="F28" s="48">
        <f t="shared" si="5"/>
        <v>6000</v>
      </c>
      <c r="G28" s="48">
        <f t="shared" si="6"/>
        <v>6000</v>
      </c>
      <c r="H28" s="51">
        <v>6000</v>
      </c>
      <c r="I28" s="51"/>
      <c r="J28" s="48">
        <f t="shared" si="7"/>
        <v>0</v>
      </c>
      <c r="K28" s="51"/>
      <c r="L28" s="51"/>
      <c r="M28" s="48">
        <f t="shared" si="8"/>
        <v>0</v>
      </c>
      <c r="N28" s="48">
        <f t="shared" si="9"/>
        <v>0</v>
      </c>
      <c r="O28" s="51"/>
      <c r="P28" s="51"/>
      <c r="Q28" s="48">
        <f t="shared" si="10"/>
        <v>0</v>
      </c>
      <c r="R28" s="51"/>
      <c r="S28" s="51"/>
      <c r="T28" s="48">
        <f t="shared" si="11"/>
        <v>0</v>
      </c>
      <c r="U28" s="48">
        <f t="shared" si="12"/>
        <v>0</v>
      </c>
      <c r="V28" s="51"/>
      <c r="W28" s="51"/>
      <c r="X28" s="48">
        <f t="shared" si="13"/>
        <v>0</v>
      </c>
      <c r="Y28" s="51"/>
      <c r="Z28" s="51"/>
    </row>
    <row r="29" spans="1:26">
      <c r="A29" s="44">
        <v>15</v>
      </c>
      <c r="B29" s="47" t="s">
        <v>340</v>
      </c>
      <c r="C29" s="48">
        <f t="shared" si="2"/>
        <v>0</v>
      </c>
      <c r="D29" s="48">
        <f t="shared" si="15"/>
        <v>0</v>
      </c>
      <c r="E29" s="48">
        <f t="shared" si="4"/>
        <v>0</v>
      </c>
      <c r="F29" s="48">
        <f>G29+J29</f>
        <v>0</v>
      </c>
      <c r="G29" s="48">
        <f>H29+I29</f>
        <v>0</v>
      </c>
      <c r="H29" s="51"/>
      <c r="I29" s="51"/>
      <c r="J29" s="48">
        <f t="shared" si="7"/>
        <v>0</v>
      </c>
      <c r="K29" s="51"/>
      <c r="L29" s="51"/>
      <c r="M29" s="48">
        <f t="shared" si="8"/>
        <v>0</v>
      </c>
      <c r="N29" s="48">
        <f t="shared" si="9"/>
        <v>0</v>
      </c>
      <c r="O29" s="51"/>
      <c r="P29" s="51"/>
      <c r="Q29" s="48">
        <f t="shared" si="10"/>
        <v>0</v>
      </c>
      <c r="R29" s="51"/>
      <c r="S29" s="51"/>
      <c r="T29" s="48">
        <f t="shared" si="11"/>
        <v>0</v>
      </c>
      <c r="U29" s="48">
        <f t="shared" si="12"/>
        <v>0</v>
      </c>
      <c r="V29" s="51"/>
      <c r="W29" s="51"/>
      <c r="X29" s="48">
        <f t="shared" si="13"/>
        <v>0</v>
      </c>
      <c r="Y29" s="51"/>
      <c r="Z29" s="51"/>
    </row>
    <row r="30" spans="1:26" s="42" customFormat="1">
      <c r="A30" s="43" t="s">
        <v>45</v>
      </c>
      <c r="B30" s="46" t="s">
        <v>433</v>
      </c>
      <c r="C30" s="45">
        <f t="shared" si="2"/>
        <v>43397</v>
      </c>
      <c r="D30" s="45">
        <f t="shared" si="15"/>
        <v>43397</v>
      </c>
      <c r="E30" s="45">
        <f t="shared" si="4"/>
        <v>0</v>
      </c>
      <c r="F30" s="45">
        <f t="shared" ref="F30" si="16">G30+J30</f>
        <v>18297</v>
      </c>
      <c r="G30" s="52">
        <f>H30+I30</f>
        <v>18297</v>
      </c>
      <c r="H30" s="52">
        <v>18297</v>
      </c>
      <c r="I30" s="45"/>
      <c r="J30" s="45"/>
      <c r="K30" s="45"/>
      <c r="L30" s="45"/>
      <c r="M30" s="45">
        <f t="shared" si="8"/>
        <v>25100</v>
      </c>
      <c r="N30" s="45">
        <f t="shared" si="9"/>
        <v>25100</v>
      </c>
      <c r="O30" s="52">
        <v>25100</v>
      </c>
      <c r="P30" s="45"/>
      <c r="Q30" s="45"/>
      <c r="R30" s="45"/>
      <c r="S30" s="45"/>
      <c r="T30" s="45"/>
      <c r="U30" s="45"/>
      <c r="V30" s="45"/>
      <c r="W30" s="45"/>
      <c r="X30" s="45"/>
      <c r="Y30" s="45"/>
      <c r="Z30" s="45"/>
    </row>
  </sheetData>
  <mergeCells count="23">
    <mergeCell ref="R1:Z1"/>
    <mergeCell ref="A2:Z2"/>
    <mergeCell ref="A3:Z3"/>
    <mergeCell ref="A1:B1"/>
    <mergeCell ref="U7:W7"/>
    <mergeCell ref="X7:Z7"/>
    <mergeCell ref="T6:Z6"/>
    <mergeCell ref="D7:D8"/>
    <mergeCell ref="E7:E8"/>
    <mergeCell ref="F7:F8"/>
    <mergeCell ref="G7:I7"/>
    <mergeCell ref="J7:L7"/>
    <mergeCell ref="M7:M8"/>
    <mergeCell ref="N7:P7"/>
    <mergeCell ref="Q7:S7"/>
    <mergeCell ref="T7:T8"/>
    <mergeCell ref="A6:A8"/>
    <mergeCell ref="B6:B8"/>
    <mergeCell ref="C6:C8"/>
    <mergeCell ref="D6:E6"/>
    <mergeCell ref="A4:Z4"/>
    <mergeCell ref="F6:L6"/>
    <mergeCell ref="M6:S6"/>
  </mergeCells>
  <pageMargins left="0.25" right="0.25" top="0.75" bottom="0.75" header="0.3" footer="0.3"/>
  <pageSetup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55"/>
  <sheetViews>
    <sheetView zoomScale="60" zoomScaleNormal="60" workbookViewId="0">
      <selection activeCell="A4" sqref="A4:C4"/>
    </sheetView>
  </sheetViews>
  <sheetFormatPr defaultRowHeight="13.8"/>
  <cols>
    <col min="1" max="1" width="6.6640625" style="179" customWidth="1"/>
    <col min="2" max="2" width="25.88671875" style="179" customWidth="1"/>
    <col min="3" max="3" width="10" style="179" customWidth="1"/>
    <col min="4" max="4" width="7" style="179" customWidth="1"/>
    <col min="5" max="5" width="10.44140625" style="179" customWidth="1"/>
    <col min="6" max="6" width="14.6640625" style="179" customWidth="1"/>
    <col min="7" max="7" width="13.6640625" style="179" customWidth="1"/>
    <col min="8" max="8" width="10.88671875" style="179" customWidth="1"/>
    <col min="9" max="9" width="13.109375" style="179" customWidth="1"/>
    <col min="10" max="10" width="10.6640625" style="179" customWidth="1"/>
    <col min="11" max="11" width="12.109375" style="179" customWidth="1"/>
    <col min="12" max="12" width="11" style="179" customWidth="1"/>
    <col min="13" max="13" width="11.109375" style="179" customWidth="1"/>
    <col min="14" max="14" width="9.109375" style="179" customWidth="1"/>
    <col min="15" max="15" width="9.5546875" style="179" customWidth="1"/>
    <col min="16" max="16" width="9.109375" style="179"/>
    <col min="17" max="17" width="12" style="179" customWidth="1"/>
    <col min="18" max="18" width="7.5546875" style="179" customWidth="1"/>
    <col min="19" max="19" width="11.109375" style="179" customWidth="1"/>
    <col min="20" max="20" width="11" style="179" customWidth="1"/>
    <col min="21" max="21" width="13.109375" style="179" customWidth="1"/>
    <col min="22" max="22" width="11" style="179" customWidth="1"/>
    <col min="23" max="256" width="9.109375" style="179"/>
    <col min="257" max="257" width="6.6640625" style="179" customWidth="1"/>
    <col min="258" max="258" width="23.109375" style="179" customWidth="1"/>
    <col min="259" max="512" width="9.109375" style="179"/>
    <col min="513" max="513" width="6.6640625" style="179" customWidth="1"/>
    <col min="514" max="514" width="23.109375" style="179" customWidth="1"/>
    <col min="515" max="768" width="9.109375" style="179"/>
    <col min="769" max="769" width="6.6640625" style="179" customWidth="1"/>
    <col min="770" max="770" width="23.109375" style="179" customWidth="1"/>
    <col min="771" max="1024" width="9.109375" style="179"/>
    <col min="1025" max="1025" width="6.6640625" style="179" customWidth="1"/>
    <col min="1026" max="1026" width="23.109375" style="179" customWidth="1"/>
    <col min="1027" max="1280" width="9.109375" style="179"/>
    <col min="1281" max="1281" width="6.6640625" style="179" customWidth="1"/>
    <col min="1282" max="1282" width="23.109375" style="179" customWidth="1"/>
    <col min="1283" max="1536" width="9.109375" style="179"/>
    <col min="1537" max="1537" width="6.6640625" style="179" customWidth="1"/>
    <col min="1538" max="1538" width="23.109375" style="179" customWidth="1"/>
    <col min="1539" max="1792" width="9.109375" style="179"/>
    <col min="1793" max="1793" width="6.6640625" style="179" customWidth="1"/>
    <col min="1794" max="1794" width="23.109375" style="179" customWidth="1"/>
    <col min="1795" max="2048" width="9.109375" style="179"/>
    <col min="2049" max="2049" width="6.6640625" style="179" customWidth="1"/>
    <col min="2050" max="2050" width="23.109375" style="179" customWidth="1"/>
    <col min="2051" max="2304" width="9.109375" style="179"/>
    <col min="2305" max="2305" width="6.6640625" style="179" customWidth="1"/>
    <col min="2306" max="2306" width="23.109375" style="179" customWidth="1"/>
    <col min="2307" max="2560" width="9.109375" style="179"/>
    <col min="2561" max="2561" width="6.6640625" style="179" customWidth="1"/>
    <col min="2562" max="2562" width="23.109375" style="179" customWidth="1"/>
    <col min="2563" max="2816" width="9.109375" style="179"/>
    <col min="2817" max="2817" width="6.6640625" style="179" customWidth="1"/>
    <col min="2818" max="2818" width="23.109375" style="179" customWidth="1"/>
    <col min="2819" max="3072" width="9.109375" style="179"/>
    <col min="3073" max="3073" width="6.6640625" style="179" customWidth="1"/>
    <col min="3074" max="3074" width="23.109375" style="179" customWidth="1"/>
    <col min="3075" max="3328" width="9.109375" style="179"/>
    <col min="3329" max="3329" width="6.6640625" style="179" customWidth="1"/>
    <col min="3330" max="3330" width="23.109375" style="179" customWidth="1"/>
    <col min="3331" max="3584" width="9.109375" style="179"/>
    <col min="3585" max="3585" width="6.6640625" style="179" customWidth="1"/>
    <col min="3586" max="3586" width="23.109375" style="179" customWidth="1"/>
    <col min="3587" max="3840" width="9.109375" style="179"/>
    <col min="3841" max="3841" width="6.6640625" style="179" customWidth="1"/>
    <col min="3842" max="3842" width="23.109375" style="179" customWidth="1"/>
    <col min="3843" max="4096" width="9.109375" style="179"/>
    <col min="4097" max="4097" width="6.6640625" style="179" customWidth="1"/>
    <col min="4098" max="4098" width="23.109375" style="179" customWidth="1"/>
    <col min="4099" max="4352" width="9.109375" style="179"/>
    <col min="4353" max="4353" width="6.6640625" style="179" customWidth="1"/>
    <col min="4354" max="4354" width="23.109375" style="179" customWidth="1"/>
    <col min="4355" max="4608" width="9.109375" style="179"/>
    <col min="4609" max="4609" width="6.6640625" style="179" customWidth="1"/>
    <col min="4610" max="4610" width="23.109375" style="179" customWidth="1"/>
    <col min="4611" max="4864" width="9.109375" style="179"/>
    <col min="4865" max="4865" width="6.6640625" style="179" customWidth="1"/>
    <col min="4866" max="4866" width="23.109375" style="179" customWidth="1"/>
    <col min="4867" max="5120" width="9.109375" style="179"/>
    <col min="5121" max="5121" width="6.6640625" style="179" customWidth="1"/>
    <col min="5122" max="5122" width="23.109375" style="179" customWidth="1"/>
    <col min="5123" max="5376" width="9.109375" style="179"/>
    <col min="5377" max="5377" width="6.6640625" style="179" customWidth="1"/>
    <col min="5378" max="5378" width="23.109375" style="179" customWidth="1"/>
    <col min="5379" max="5632" width="9.109375" style="179"/>
    <col min="5633" max="5633" width="6.6640625" style="179" customWidth="1"/>
    <col min="5634" max="5634" width="23.109375" style="179" customWidth="1"/>
    <col min="5635" max="5888" width="9.109375" style="179"/>
    <col min="5889" max="5889" width="6.6640625" style="179" customWidth="1"/>
    <col min="5890" max="5890" width="23.109375" style="179" customWidth="1"/>
    <col min="5891" max="6144" width="9.109375" style="179"/>
    <col min="6145" max="6145" width="6.6640625" style="179" customWidth="1"/>
    <col min="6146" max="6146" width="23.109375" style="179" customWidth="1"/>
    <col min="6147" max="6400" width="9.109375" style="179"/>
    <col min="6401" max="6401" width="6.6640625" style="179" customWidth="1"/>
    <col min="6402" max="6402" width="23.109375" style="179" customWidth="1"/>
    <col min="6403" max="6656" width="9.109375" style="179"/>
    <col min="6657" max="6657" width="6.6640625" style="179" customWidth="1"/>
    <col min="6658" max="6658" width="23.109375" style="179" customWidth="1"/>
    <col min="6659" max="6912" width="9.109375" style="179"/>
    <col min="6913" max="6913" width="6.6640625" style="179" customWidth="1"/>
    <col min="6914" max="6914" width="23.109375" style="179" customWidth="1"/>
    <col min="6915" max="7168" width="9.109375" style="179"/>
    <col min="7169" max="7169" width="6.6640625" style="179" customWidth="1"/>
    <col min="7170" max="7170" width="23.109375" style="179" customWidth="1"/>
    <col min="7171" max="7424" width="9.109375" style="179"/>
    <col min="7425" max="7425" width="6.6640625" style="179" customWidth="1"/>
    <col min="7426" max="7426" width="23.109375" style="179" customWidth="1"/>
    <col min="7427" max="7680" width="9.109375" style="179"/>
    <col min="7681" max="7681" width="6.6640625" style="179" customWidth="1"/>
    <col min="7682" max="7682" width="23.109375" style="179" customWidth="1"/>
    <col min="7683" max="7936" width="9.109375" style="179"/>
    <col min="7937" max="7937" width="6.6640625" style="179" customWidth="1"/>
    <col min="7938" max="7938" width="23.109375" style="179" customWidth="1"/>
    <col min="7939" max="8192" width="9.109375" style="179"/>
    <col min="8193" max="8193" width="6.6640625" style="179" customWidth="1"/>
    <col min="8194" max="8194" width="23.109375" style="179" customWidth="1"/>
    <col min="8195" max="8448" width="9.109375" style="179"/>
    <col min="8449" max="8449" width="6.6640625" style="179" customWidth="1"/>
    <col min="8450" max="8450" width="23.109375" style="179" customWidth="1"/>
    <col min="8451" max="8704" width="9.109375" style="179"/>
    <col min="8705" max="8705" width="6.6640625" style="179" customWidth="1"/>
    <col min="8706" max="8706" width="23.109375" style="179" customWidth="1"/>
    <col min="8707" max="8960" width="9.109375" style="179"/>
    <col min="8961" max="8961" width="6.6640625" style="179" customWidth="1"/>
    <col min="8962" max="8962" width="23.109375" style="179" customWidth="1"/>
    <col min="8963" max="9216" width="9.109375" style="179"/>
    <col min="9217" max="9217" width="6.6640625" style="179" customWidth="1"/>
    <col min="9218" max="9218" width="23.109375" style="179" customWidth="1"/>
    <col min="9219" max="9472" width="9.109375" style="179"/>
    <col min="9473" max="9473" width="6.6640625" style="179" customWidth="1"/>
    <col min="9474" max="9474" width="23.109375" style="179" customWidth="1"/>
    <col min="9475" max="9728" width="9.109375" style="179"/>
    <col min="9729" max="9729" width="6.6640625" style="179" customWidth="1"/>
    <col min="9730" max="9730" width="23.109375" style="179" customWidth="1"/>
    <col min="9731" max="9984" width="9.109375" style="179"/>
    <col min="9985" max="9985" width="6.6640625" style="179" customWidth="1"/>
    <col min="9986" max="9986" width="23.109375" style="179" customWidth="1"/>
    <col min="9987" max="10240" width="9.109375" style="179"/>
    <col min="10241" max="10241" width="6.6640625" style="179" customWidth="1"/>
    <col min="10242" max="10242" width="23.109375" style="179" customWidth="1"/>
    <col min="10243" max="10496" width="9.109375" style="179"/>
    <col min="10497" max="10497" width="6.6640625" style="179" customWidth="1"/>
    <col min="10498" max="10498" width="23.109375" style="179" customWidth="1"/>
    <col min="10499" max="10752" width="9.109375" style="179"/>
    <col min="10753" max="10753" width="6.6640625" style="179" customWidth="1"/>
    <col min="10754" max="10754" width="23.109375" style="179" customWidth="1"/>
    <col min="10755" max="11008" width="9.109375" style="179"/>
    <col min="11009" max="11009" width="6.6640625" style="179" customWidth="1"/>
    <col min="11010" max="11010" width="23.109375" style="179" customWidth="1"/>
    <col min="11011" max="11264" width="9.109375" style="179"/>
    <col min="11265" max="11265" width="6.6640625" style="179" customWidth="1"/>
    <col min="11266" max="11266" width="23.109375" style="179" customWidth="1"/>
    <col min="11267" max="11520" width="9.109375" style="179"/>
    <col min="11521" max="11521" width="6.6640625" style="179" customWidth="1"/>
    <col min="11522" max="11522" width="23.109375" style="179" customWidth="1"/>
    <col min="11523" max="11776" width="9.109375" style="179"/>
    <col min="11777" max="11777" width="6.6640625" style="179" customWidth="1"/>
    <col min="11778" max="11778" width="23.109375" style="179" customWidth="1"/>
    <col min="11779" max="12032" width="9.109375" style="179"/>
    <col min="12033" max="12033" width="6.6640625" style="179" customWidth="1"/>
    <col min="12034" max="12034" width="23.109375" style="179" customWidth="1"/>
    <col min="12035" max="12288" width="9.109375" style="179"/>
    <col min="12289" max="12289" width="6.6640625" style="179" customWidth="1"/>
    <col min="12290" max="12290" width="23.109375" style="179" customWidth="1"/>
    <col min="12291" max="12544" width="9.109375" style="179"/>
    <col min="12545" max="12545" width="6.6640625" style="179" customWidth="1"/>
    <col min="12546" max="12546" width="23.109375" style="179" customWidth="1"/>
    <col min="12547" max="12800" width="9.109375" style="179"/>
    <col min="12801" max="12801" width="6.6640625" style="179" customWidth="1"/>
    <col min="12802" max="12802" width="23.109375" style="179" customWidth="1"/>
    <col min="12803" max="13056" width="9.109375" style="179"/>
    <col min="13057" max="13057" width="6.6640625" style="179" customWidth="1"/>
    <col min="13058" max="13058" width="23.109375" style="179" customWidth="1"/>
    <col min="13059" max="13312" width="9.109375" style="179"/>
    <col min="13313" max="13313" width="6.6640625" style="179" customWidth="1"/>
    <col min="13314" max="13314" width="23.109375" style="179" customWidth="1"/>
    <col min="13315" max="13568" width="9.109375" style="179"/>
    <col min="13569" max="13569" width="6.6640625" style="179" customWidth="1"/>
    <col min="13570" max="13570" width="23.109375" style="179" customWidth="1"/>
    <col min="13571" max="13824" width="9.109375" style="179"/>
    <col min="13825" max="13825" width="6.6640625" style="179" customWidth="1"/>
    <col min="13826" max="13826" width="23.109375" style="179" customWidth="1"/>
    <col min="13827" max="14080" width="9.109375" style="179"/>
    <col min="14081" max="14081" width="6.6640625" style="179" customWidth="1"/>
    <col min="14082" max="14082" width="23.109375" style="179" customWidth="1"/>
    <col min="14083" max="14336" width="9.109375" style="179"/>
    <col min="14337" max="14337" width="6.6640625" style="179" customWidth="1"/>
    <col min="14338" max="14338" width="23.109375" style="179" customWidth="1"/>
    <col min="14339" max="14592" width="9.109375" style="179"/>
    <col min="14593" max="14593" width="6.6640625" style="179" customWidth="1"/>
    <col min="14594" max="14594" width="23.109375" style="179" customWidth="1"/>
    <col min="14595" max="14848" width="9.109375" style="179"/>
    <col min="14849" max="14849" width="6.6640625" style="179" customWidth="1"/>
    <col min="14850" max="14850" width="23.109375" style="179" customWidth="1"/>
    <col min="14851" max="15104" width="9.109375" style="179"/>
    <col min="15105" max="15105" width="6.6640625" style="179" customWidth="1"/>
    <col min="15106" max="15106" width="23.109375" style="179" customWidth="1"/>
    <col min="15107" max="15360" width="9.109375" style="179"/>
    <col min="15361" max="15361" width="6.6640625" style="179" customWidth="1"/>
    <col min="15362" max="15362" width="23.109375" style="179" customWidth="1"/>
    <col min="15363" max="15616" width="9.109375" style="179"/>
    <col min="15617" max="15617" width="6.6640625" style="179" customWidth="1"/>
    <col min="15618" max="15618" width="23.109375" style="179" customWidth="1"/>
    <col min="15619" max="15872" width="9.109375" style="179"/>
    <col min="15873" max="15873" width="6.6640625" style="179" customWidth="1"/>
    <col min="15874" max="15874" width="23.109375" style="179" customWidth="1"/>
    <col min="15875" max="16128" width="9.109375" style="179"/>
    <col min="16129" max="16129" width="6.6640625" style="179" customWidth="1"/>
    <col min="16130" max="16130" width="23.109375" style="179" customWidth="1"/>
    <col min="16131" max="16384" width="9.109375" style="179"/>
  </cols>
  <sheetData>
    <row r="1" spans="1:22" ht="19.5" customHeight="1">
      <c r="A1" s="331" t="s">
        <v>357</v>
      </c>
      <c r="B1" s="331"/>
      <c r="T1" s="331" t="s">
        <v>374</v>
      </c>
      <c r="U1" s="331"/>
      <c r="V1" s="331"/>
    </row>
    <row r="2" spans="1:22">
      <c r="A2" s="332" t="s">
        <v>375</v>
      </c>
      <c r="B2" s="332"/>
      <c r="C2" s="332"/>
      <c r="D2" s="332"/>
      <c r="E2" s="332"/>
      <c r="F2" s="332"/>
      <c r="G2" s="332"/>
      <c r="H2" s="332"/>
      <c r="I2" s="332"/>
      <c r="J2" s="332"/>
      <c r="K2" s="332"/>
      <c r="L2" s="332"/>
      <c r="M2" s="332"/>
      <c r="N2" s="332"/>
      <c r="O2" s="332"/>
      <c r="P2" s="332"/>
      <c r="Q2" s="332"/>
      <c r="R2" s="332"/>
      <c r="S2" s="332"/>
      <c r="T2" s="332"/>
      <c r="U2" s="332"/>
      <c r="V2" s="332"/>
    </row>
    <row r="3" spans="1:22">
      <c r="A3" s="333" t="s">
        <v>146</v>
      </c>
      <c r="B3" s="333"/>
      <c r="C3" s="333"/>
      <c r="D3" s="333"/>
      <c r="E3" s="333"/>
      <c r="F3" s="333"/>
      <c r="G3" s="333"/>
      <c r="H3" s="333"/>
      <c r="I3" s="333"/>
      <c r="J3" s="333"/>
      <c r="K3" s="333"/>
      <c r="L3" s="333"/>
      <c r="M3" s="333"/>
      <c r="N3" s="333"/>
      <c r="O3" s="333"/>
      <c r="P3" s="333"/>
      <c r="Q3" s="333"/>
      <c r="R3" s="333"/>
      <c r="S3" s="333"/>
      <c r="T3" s="333"/>
      <c r="U3" s="333"/>
      <c r="V3" s="333"/>
    </row>
    <row r="4" spans="1:22">
      <c r="A4" s="318" t="s">
        <v>1123</v>
      </c>
      <c r="B4" s="318"/>
      <c r="C4" s="318"/>
      <c r="D4" s="318"/>
      <c r="E4" s="318"/>
      <c r="F4" s="318"/>
      <c r="G4" s="318"/>
      <c r="H4" s="318"/>
      <c r="I4" s="318"/>
      <c r="J4" s="318"/>
      <c r="K4" s="318"/>
      <c r="L4" s="318"/>
      <c r="M4" s="318"/>
      <c r="N4" s="318"/>
      <c r="O4" s="318"/>
      <c r="P4" s="318"/>
      <c r="Q4" s="318"/>
      <c r="R4" s="318"/>
      <c r="S4" s="318"/>
      <c r="T4" s="318"/>
      <c r="U4" s="318"/>
      <c r="V4" s="318"/>
    </row>
    <row r="5" spans="1:22">
      <c r="U5" s="188" t="s">
        <v>147</v>
      </c>
    </row>
    <row r="6" spans="1:22">
      <c r="A6" s="330" t="s">
        <v>4</v>
      </c>
      <c r="B6" s="330" t="s">
        <v>376</v>
      </c>
      <c r="C6" s="330" t="s">
        <v>377</v>
      </c>
      <c r="D6" s="330" t="s">
        <v>378</v>
      </c>
      <c r="E6" s="330" t="s">
        <v>379</v>
      </c>
      <c r="F6" s="330" t="s">
        <v>380</v>
      </c>
      <c r="G6" s="330"/>
      <c r="H6" s="330"/>
      <c r="I6" s="330"/>
      <c r="J6" s="330"/>
      <c r="K6" s="330" t="s">
        <v>381</v>
      </c>
      <c r="L6" s="330"/>
      <c r="M6" s="330"/>
      <c r="N6" s="330"/>
      <c r="O6" s="330" t="s">
        <v>382</v>
      </c>
      <c r="P6" s="330"/>
      <c r="Q6" s="330"/>
      <c r="R6" s="330"/>
      <c r="S6" s="330" t="s">
        <v>383</v>
      </c>
      <c r="T6" s="330"/>
      <c r="U6" s="330"/>
      <c r="V6" s="330"/>
    </row>
    <row r="7" spans="1:22">
      <c r="A7" s="330"/>
      <c r="B7" s="330"/>
      <c r="C7" s="330"/>
      <c r="D7" s="330"/>
      <c r="E7" s="330"/>
      <c r="F7" s="330" t="s">
        <v>384</v>
      </c>
      <c r="G7" s="330" t="s">
        <v>385</v>
      </c>
      <c r="H7" s="330"/>
      <c r="I7" s="330"/>
      <c r="J7" s="330"/>
      <c r="K7" s="330"/>
      <c r="L7" s="330"/>
      <c r="M7" s="330"/>
      <c r="N7" s="330"/>
      <c r="O7" s="330"/>
      <c r="P7" s="330"/>
      <c r="Q7" s="330"/>
      <c r="R7" s="330"/>
      <c r="S7" s="330"/>
      <c r="T7" s="330"/>
      <c r="U7" s="330"/>
      <c r="V7" s="330"/>
    </row>
    <row r="8" spans="1:22">
      <c r="A8" s="330"/>
      <c r="B8" s="330"/>
      <c r="C8" s="330"/>
      <c r="D8" s="330"/>
      <c r="E8" s="330"/>
      <c r="F8" s="330"/>
      <c r="G8" s="330" t="s">
        <v>386</v>
      </c>
      <c r="H8" s="330" t="s">
        <v>387</v>
      </c>
      <c r="I8" s="330"/>
      <c r="J8" s="330"/>
      <c r="K8" s="330" t="s">
        <v>346</v>
      </c>
      <c r="L8" s="330" t="s">
        <v>387</v>
      </c>
      <c r="M8" s="330"/>
      <c r="N8" s="330"/>
      <c r="O8" s="330" t="s">
        <v>346</v>
      </c>
      <c r="P8" s="330" t="s">
        <v>387</v>
      </c>
      <c r="Q8" s="330"/>
      <c r="R8" s="330"/>
      <c r="S8" s="330" t="s">
        <v>346</v>
      </c>
      <c r="T8" s="330" t="s">
        <v>387</v>
      </c>
      <c r="U8" s="330"/>
      <c r="V8" s="330"/>
    </row>
    <row r="9" spans="1:22" ht="41.4">
      <c r="A9" s="330"/>
      <c r="B9" s="330"/>
      <c r="C9" s="330"/>
      <c r="D9" s="330"/>
      <c r="E9" s="330"/>
      <c r="F9" s="330"/>
      <c r="G9" s="330"/>
      <c r="H9" s="159" t="s">
        <v>388</v>
      </c>
      <c r="I9" s="159" t="s">
        <v>389</v>
      </c>
      <c r="J9" s="159" t="s">
        <v>457</v>
      </c>
      <c r="K9" s="330"/>
      <c r="L9" s="159" t="s">
        <v>388</v>
      </c>
      <c r="M9" s="159" t="s">
        <v>389</v>
      </c>
      <c r="N9" s="159" t="s">
        <v>457</v>
      </c>
      <c r="O9" s="330"/>
      <c r="P9" s="159" t="s">
        <v>388</v>
      </c>
      <c r="Q9" s="159" t="s">
        <v>389</v>
      </c>
      <c r="R9" s="159" t="s">
        <v>457</v>
      </c>
      <c r="S9" s="330"/>
      <c r="T9" s="159" t="s">
        <v>388</v>
      </c>
      <c r="U9" s="159" t="s">
        <v>389</v>
      </c>
      <c r="V9" s="159" t="s">
        <v>457</v>
      </c>
    </row>
    <row r="10" spans="1:22">
      <c r="A10" s="159" t="s">
        <v>20</v>
      </c>
      <c r="B10" s="159" t="s">
        <v>21</v>
      </c>
      <c r="C10" s="159">
        <v>1</v>
      </c>
      <c r="D10" s="159">
        <v>2</v>
      </c>
      <c r="E10" s="159">
        <v>3</v>
      </c>
      <c r="F10" s="159">
        <v>4</v>
      </c>
      <c r="G10" s="159">
        <v>5</v>
      </c>
      <c r="H10" s="159">
        <v>6</v>
      </c>
      <c r="I10" s="159">
        <v>7</v>
      </c>
      <c r="J10" s="159">
        <v>8</v>
      </c>
      <c r="K10" s="159">
        <v>9</v>
      </c>
      <c r="L10" s="159">
        <v>10</v>
      </c>
      <c r="M10" s="159">
        <v>11</v>
      </c>
      <c r="N10" s="159">
        <v>12</v>
      </c>
      <c r="O10" s="159">
        <v>13</v>
      </c>
      <c r="P10" s="159">
        <v>14</v>
      </c>
      <c r="Q10" s="159">
        <v>15</v>
      </c>
      <c r="R10" s="159">
        <v>16</v>
      </c>
      <c r="S10" s="159">
        <v>17</v>
      </c>
      <c r="T10" s="159">
        <v>18</v>
      </c>
      <c r="U10" s="159">
        <v>19</v>
      </c>
      <c r="V10" s="159">
        <v>20</v>
      </c>
    </row>
    <row r="11" spans="1:22" s="167" customFormat="1" ht="26.25" customHeight="1">
      <c r="A11" s="196"/>
      <c r="B11" s="196" t="s">
        <v>346</v>
      </c>
      <c r="C11" s="197"/>
      <c r="D11" s="197"/>
      <c r="E11" s="197"/>
      <c r="F11" s="197"/>
      <c r="G11" s="198">
        <f>G12+G183+G210+G296</f>
        <v>30459435</v>
      </c>
      <c r="H11" s="198">
        <f t="shared" ref="H11:V11" si="0">H12+H183+H210+H296</f>
        <v>1463257</v>
      </c>
      <c r="I11" s="198">
        <f t="shared" si="0"/>
        <v>27304724</v>
      </c>
      <c r="J11" s="198">
        <f t="shared" si="0"/>
        <v>137905</v>
      </c>
      <c r="K11" s="198">
        <f t="shared" si="0"/>
        <v>1487773</v>
      </c>
      <c r="L11" s="198">
        <f t="shared" si="0"/>
        <v>518682</v>
      </c>
      <c r="M11" s="198">
        <f t="shared" si="0"/>
        <v>928988</v>
      </c>
      <c r="N11" s="198">
        <f t="shared" si="0"/>
        <v>0</v>
      </c>
      <c r="O11" s="198">
        <f t="shared" si="0"/>
        <v>969091</v>
      </c>
      <c r="P11" s="198">
        <f t="shared" si="0"/>
        <v>0</v>
      </c>
      <c r="Q11" s="198">
        <f t="shared" si="0"/>
        <v>928988</v>
      </c>
      <c r="R11" s="198">
        <f t="shared" si="0"/>
        <v>0</v>
      </c>
      <c r="S11" s="198">
        <f t="shared" si="0"/>
        <v>3539859</v>
      </c>
      <c r="T11" s="198">
        <f t="shared" si="0"/>
        <v>204000</v>
      </c>
      <c r="U11" s="198">
        <f t="shared" si="0"/>
        <v>3098059</v>
      </c>
      <c r="V11" s="198">
        <f t="shared" si="0"/>
        <v>237800</v>
      </c>
    </row>
    <row r="12" spans="1:22" s="167" customFormat="1" ht="43.5" customHeight="1">
      <c r="A12" s="199" t="s">
        <v>20</v>
      </c>
      <c r="B12" s="200" t="s">
        <v>458</v>
      </c>
      <c r="C12" s="201"/>
      <c r="D12" s="201"/>
      <c r="E12" s="201"/>
      <c r="F12" s="201"/>
      <c r="G12" s="202">
        <f t="shared" ref="G12:R12" si="1">G13+G26+G42+G56+G75+G85+G96+G106+G115+G124+G133+G148+G159+G168+G174+G182</f>
        <v>0</v>
      </c>
      <c r="H12" s="202">
        <f t="shared" si="1"/>
        <v>0</v>
      </c>
      <c r="I12" s="202">
        <f t="shared" si="1"/>
        <v>0</v>
      </c>
      <c r="J12" s="202">
        <f t="shared" si="1"/>
        <v>0</v>
      </c>
      <c r="K12" s="202">
        <f t="shared" si="1"/>
        <v>0</v>
      </c>
      <c r="L12" s="202">
        <f t="shared" si="1"/>
        <v>0</v>
      </c>
      <c r="M12" s="202">
        <f t="shared" si="1"/>
        <v>0</v>
      </c>
      <c r="N12" s="202">
        <f t="shared" si="1"/>
        <v>0</v>
      </c>
      <c r="O12" s="202">
        <f t="shared" si="1"/>
        <v>0</v>
      </c>
      <c r="P12" s="202">
        <f t="shared" si="1"/>
        <v>0</v>
      </c>
      <c r="Q12" s="202">
        <f t="shared" si="1"/>
        <v>0</v>
      </c>
      <c r="R12" s="202">
        <f t="shared" si="1"/>
        <v>0</v>
      </c>
      <c r="S12" s="202">
        <f>S13+S26+S42+S56+S75+S85+S96+S106+S115+S124+S133+S148+S159+S168+S174+S182</f>
        <v>342000</v>
      </c>
      <c r="T12" s="202">
        <f t="shared" ref="T12:V12" si="2">T13+T26+T42+T56+T75+T85+T96+T106+T115+T124+T133+T148+T159+T168+T174+T182</f>
        <v>0</v>
      </c>
      <c r="U12" s="202">
        <f t="shared" si="2"/>
        <v>162000</v>
      </c>
      <c r="V12" s="202">
        <f t="shared" si="2"/>
        <v>180000</v>
      </c>
    </row>
    <row r="13" spans="1:22" s="167" customFormat="1" ht="15.75" customHeight="1">
      <c r="A13" s="199" t="s">
        <v>37</v>
      </c>
      <c r="B13" s="200" t="s">
        <v>336</v>
      </c>
      <c r="C13" s="199"/>
      <c r="D13" s="199"/>
      <c r="E13" s="199"/>
      <c r="F13" s="199"/>
      <c r="G13" s="202">
        <f>G14+G15</f>
        <v>0</v>
      </c>
      <c r="H13" s="202">
        <f t="shared" ref="H13:V13" si="3">H14+H15</f>
        <v>0</v>
      </c>
      <c r="I13" s="202">
        <f t="shared" si="3"/>
        <v>0</v>
      </c>
      <c r="J13" s="202">
        <f t="shared" si="3"/>
        <v>0</v>
      </c>
      <c r="K13" s="202">
        <f t="shared" si="3"/>
        <v>0</v>
      </c>
      <c r="L13" s="202">
        <f t="shared" si="3"/>
        <v>0</v>
      </c>
      <c r="M13" s="202">
        <f t="shared" si="3"/>
        <v>0</v>
      </c>
      <c r="N13" s="202">
        <f t="shared" si="3"/>
        <v>0</v>
      </c>
      <c r="O13" s="202">
        <f t="shared" si="3"/>
        <v>0</v>
      </c>
      <c r="P13" s="202">
        <f t="shared" si="3"/>
        <v>0</v>
      </c>
      <c r="Q13" s="202">
        <f t="shared" si="3"/>
        <v>0</v>
      </c>
      <c r="R13" s="202">
        <f t="shared" si="3"/>
        <v>0</v>
      </c>
      <c r="S13" s="202">
        <f t="shared" si="3"/>
        <v>22043</v>
      </c>
      <c r="T13" s="202">
        <f t="shared" si="3"/>
        <v>0</v>
      </c>
      <c r="U13" s="202">
        <f t="shared" si="3"/>
        <v>16780</v>
      </c>
      <c r="V13" s="202">
        <f t="shared" si="3"/>
        <v>5263</v>
      </c>
    </row>
    <row r="14" spans="1:22" s="167" customFormat="1">
      <c r="A14" s="199">
        <v>1</v>
      </c>
      <c r="B14" s="200" t="s">
        <v>391</v>
      </c>
      <c r="C14" s="199"/>
      <c r="D14" s="199"/>
      <c r="E14" s="199"/>
      <c r="F14" s="199"/>
      <c r="G14" s="202">
        <f t="shared" ref="G14" si="4">SUM(H14:J14)</f>
        <v>0</v>
      </c>
      <c r="H14" s="202"/>
      <c r="I14" s="202"/>
      <c r="J14" s="202"/>
      <c r="K14" s="202">
        <f t="shared" ref="K14" si="5">SUM(L14:N14)</f>
        <v>0</v>
      </c>
      <c r="L14" s="202"/>
      <c r="M14" s="202"/>
      <c r="N14" s="202"/>
      <c r="O14" s="202">
        <f t="shared" ref="O14" si="6">SUM(P14:R14)</f>
        <v>0</v>
      </c>
      <c r="P14" s="202"/>
      <c r="Q14" s="202"/>
      <c r="R14" s="202"/>
      <c r="S14" s="202">
        <f t="shared" ref="S14" si="7">SUM(T14:V14)</f>
        <v>0</v>
      </c>
      <c r="T14" s="202"/>
      <c r="U14" s="202"/>
      <c r="V14" s="202"/>
    </row>
    <row r="15" spans="1:22" s="167" customFormat="1">
      <c r="A15" s="199">
        <v>2</v>
      </c>
      <c r="B15" s="200" t="s">
        <v>392</v>
      </c>
      <c r="C15" s="199"/>
      <c r="D15" s="199"/>
      <c r="E15" s="199"/>
      <c r="F15" s="199"/>
      <c r="G15" s="202">
        <f>G16+G18</f>
        <v>0</v>
      </c>
      <c r="H15" s="202">
        <f t="shared" ref="H15:V15" si="8">H16+H18</f>
        <v>0</v>
      </c>
      <c r="I15" s="202">
        <f t="shared" si="8"/>
        <v>0</v>
      </c>
      <c r="J15" s="202">
        <f t="shared" si="8"/>
        <v>0</v>
      </c>
      <c r="K15" s="202">
        <f t="shared" si="8"/>
        <v>0</v>
      </c>
      <c r="L15" s="202">
        <f t="shared" si="8"/>
        <v>0</v>
      </c>
      <c r="M15" s="202">
        <f t="shared" si="8"/>
        <v>0</v>
      </c>
      <c r="N15" s="202">
        <f t="shared" si="8"/>
        <v>0</v>
      </c>
      <c r="O15" s="202">
        <f t="shared" si="8"/>
        <v>0</v>
      </c>
      <c r="P15" s="202">
        <f t="shared" si="8"/>
        <v>0</v>
      </c>
      <c r="Q15" s="202">
        <f t="shared" si="8"/>
        <v>0</v>
      </c>
      <c r="R15" s="202">
        <f t="shared" si="8"/>
        <v>0</v>
      </c>
      <c r="S15" s="202">
        <f t="shared" si="8"/>
        <v>22043</v>
      </c>
      <c r="T15" s="202">
        <f t="shared" si="8"/>
        <v>0</v>
      </c>
      <c r="U15" s="202">
        <f t="shared" si="8"/>
        <v>16780</v>
      </c>
      <c r="V15" s="202">
        <f t="shared" si="8"/>
        <v>5263</v>
      </c>
    </row>
    <row r="16" spans="1:22" s="167" customFormat="1" ht="44.25" customHeight="1">
      <c r="A16" s="199" t="s">
        <v>393</v>
      </c>
      <c r="B16" s="200" t="s">
        <v>394</v>
      </c>
      <c r="C16" s="199"/>
      <c r="D16" s="199"/>
      <c r="E16" s="199"/>
      <c r="F16" s="199"/>
      <c r="G16" s="202">
        <f>G17</f>
        <v>0</v>
      </c>
      <c r="H16" s="202">
        <f t="shared" ref="H16:V16" si="9">H17</f>
        <v>0</v>
      </c>
      <c r="I16" s="202">
        <f t="shared" si="9"/>
        <v>0</v>
      </c>
      <c r="J16" s="202">
        <f t="shared" si="9"/>
        <v>0</v>
      </c>
      <c r="K16" s="202">
        <f t="shared" si="9"/>
        <v>0</v>
      </c>
      <c r="L16" s="202">
        <f t="shared" si="9"/>
        <v>0</v>
      </c>
      <c r="M16" s="202">
        <f t="shared" si="9"/>
        <v>0</v>
      </c>
      <c r="N16" s="202">
        <f t="shared" si="9"/>
        <v>0</v>
      </c>
      <c r="O16" s="202">
        <f t="shared" si="9"/>
        <v>0</v>
      </c>
      <c r="P16" s="202">
        <f t="shared" si="9"/>
        <v>0</v>
      </c>
      <c r="Q16" s="202">
        <f t="shared" si="9"/>
        <v>0</v>
      </c>
      <c r="R16" s="202">
        <f t="shared" si="9"/>
        <v>0</v>
      </c>
      <c r="S16" s="202">
        <f t="shared" si="9"/>
        <v>163</v>
      </c>
      <c r="T16" s="202">
        <f t="shared" si="9"/>
        <v>0</v>
      </c>
      <c r="U16" s="202">
        <f t="shared" si="9"/>
        <v>0</v>
      </c>
      <c r="V16" s="202">
        <f t="shared" si="9"/>
        <v>163</v>
      </c>
    </row>
    <row r="17" spans="1:22" s="167" customFormat="1" ht="57.75" customHeight="1">
      <c r="A17" s="203">
        <v>1</v>
      </c>
      <c r="B17" s="204" t="s">
        <v>459</v>
      </c>
      <c r="C17" s="205" t="s">
        <v>460</v>
      </c>
      <c r="D17" s="206"/>
      <c r="E17" s="205" t="s">
        <v>461</v>
      </c>
      <c r="F17" s="205" t="s">
        <v>462</v>
      </c>
      <c r="G17" s="207">
        <f>SUM(H17:J17)</f>
        <v>0</v>
      </c>
      <c r="H17" s="207"/>
      <c r="I17" s="207"/>
      <c r="J17" s="207"/>
      <c r="K17" s="207">
        <f>SUM(L17:N17)</f>
        <v>0</v>
      </c>
      <c r="L17" s="207"/>
      <c r="M17" s="207"/>
      <c r="N17" s="207"/>
      <c r="O17" s="207">
        <f>SUM(P17:R17)</f>
        <v>0</v>
      </c>
      <c r="P17" s="207"/>
      <c r="Q17" s="207"/>
      <c r="R17" s="207"/>
      <c r="S17" s="207">
        <f>SUM(T17:V17)</f>
        <v>163</v>
      </c>
      <c r="T17" s="207"/>
      <c r="U17" s="207"/>
      <c r="V17" s="208">
        <v>163</v>
      </c>
    </row>
    <row r="18" spans="1:22" s="167" customFormat="1" ht="35.25" customHeight="1">
      <c r="A18" s="199" t="s">
        <v>395</v>
      </c>
      <c r="B18" s="200" t="s">
        <v>396</v>
      </c>
      <c r="C18" s="205"/>
      <c r="D18" s="199"/>
      <c r="E18" s="205"/>
      <c r="F18" s="205"/>
      <c r="G18" s="202">
        <f>SUM(G19:G25)</f>
        <v>0</v>
      </c>
      <c r="H18" s="202">
        <f t="shared" ref="H18:V18" si="10">SUM(H19:H25)</f>
        <v>0</v>
      </c>
      <c r="I18" s="202">
        <f t="shared" si="10"/>
        <v>0</v>
      </c>
      <c r="J18" s="202">
        <f t="shared" si="10"/>
        <v>0</v>
      </c>
      <c r="K18" s="202">
        <f t="shared" si="10"/>
        <v>0</v>
      </c>
      <c r="L18" s="202">
        <f t="shared" si="10"/>
        <v>0</v>
      </c>
      <c r="M18" s="202">
        <f t="shared" si="10"/>
        <v>0</v>
      </c>
      <c r="N18" s="202">
        <f t="shared" si="10"/>
        <v>0</v>
      </c>
      <c r="O18" s="207">
        <f t="shared" ref="O18:O81" si="11">SUM(P18:R18)</f>
        <v>0</v>
      </c>
      <c r="P18" s="202">
        <f t="shared" si="10"/>
        <v>0</v>
      </c>
      <c r="Q18" s="202">
        <f t="shared" si="10"/>
        <v>0</v>
      </c>
      <c r="R18" s="202">
        <f t="shared" si="10"/>
        <v>0</v>
      </c>
      <c r="S18" s="202">
        <f t="shared" si="10"/>
        <v>21880</v>
      </c>
      <c r="T18" s="202">
        <f t="shared" si="10"/>
        <v>0</v>
      </c>
      <c r="U18" s="202">
        <f t="shared" si="10"/>
        <v>16780</v>
      </c>
      <c r="V18" s="202">
        <f t="shared" si="10"/>
        <v>5100</v>
      </c>
    </row>
    <row r="19" spans="1:22" s="167" customFormat="1" ht="41.4">
      <c r="A19" s="203">
        <v>1</v>
      </c>
      <c r="B19" s="209" t="s">
        <v>463</v>
      </c>
      <c r="C19" s="210" t="s">
        <v>464</v>
      </c>
      <c r="D19" s="211"/>
      <c r="E19" s="211" t="s">
        <v>465</v>
      </c>
      <c r="F19" s="205" t="s">
        <v>466</v>
      </c>
      <c r="G19" s="207">
        <f t="shared" ref="G19:G102" si="12">SUM(H19:J19)</f>
        <v>0</v>
      </c>
      <c r="H19" s="207"/>
      <c r="I19" s="207"/>
      <c r="J19" s="207"/>
      <c r="K19" s="207">
        <f t="shared" ref="K19:K102" si="13">SUM(L19:N19)</f>
        <v>0</v>
      </c>
      <c r="L19" s="207"/>
      <c r="M19" s="207"/>
      <c r="N19" s="207"/>
      <c r="O19" s="207">
        <f t="shared" si="11"/>
        <v>0</v>
      </c>
      <c r="P19" s="207"/>
      <c r="Q19" s="207"/>
      <c r="R19" s="207"/>
      <c r="S19" s="207">
        <f>SUM(T19:V19)</f>
        <v>440</v>
      </c>
      <c r="T19" s="207"/>
      <c r="U19" s="207">
        <v>440</v>
      </c>
      <c r="V19" s="207"/>
    </row>
    <row r="20" spans="1:22" s="167" customFormat="1" ht="55.2">
      <c r="A20" s="203">
        <v>2</v>
      </c>
      <c r="B20" s="212" t="s">
        <v>467</v>
      </c>
      <c r="C20" s="206" t="s">
        <v>468</v>
      </c>
      <c r="D20" s="205"/>
      <c r="E20" s="213" t="s">
        <v>469</v>
      </c>
      <c r="F20" s="213" t="s">
        <v>470</v>
      </c>
      <c r="G20" s="207">
        <f t="shared" si="12"/>
        <v>0</v>
      </c>
      <c r="H20" s="207"/>
      <c r="I20" s="207"/>
      <c r="J20" s="207"/>
      <c r="K20" s="207">
        <f t="shared" si="13"/>
        <v>0</v>
      </c>
      <c r="L20" s="207"/>
      <c r="M20" s="207"/>
      <c r="N20" s="207"/>
      <c r="O20" s="207">
        <f t="shared" si="11"/>
        <v>0</v>
      </c>
      <c r="P20" s="207"/>
      <c r="Q20" s="207"/>
      <c r="R20" s="207"/>
      <c r="S20" s="207">
        <f t="shared" ref="S20:S25" si="14">SUM(T20:V20)</f>
        <v>1560</v>
      </c>
      <c r="T20" s="207"/>
      <c r="U20" s="207">
        <v>1560</v>
      </c>
      <c r="V20" s="207">
        <v>0</v>
      </c>
    </row>
    <row r="21" spans="1:22" s="167" customFormat="1" ht="82.8">
      <c r="A21" s="203">
        <v>3</v>
      </c>
      <c r="B21" s="212" t="s">
        <v>471</v>
      </c>
      <c r="C21" s="206" t="s">
        <v>472</v>
      </c>
      <c r="D21" s="205"/>
      <c r="E21" s="213" t="s">
        <v>469</v>
      </c>
      <c r="F21" s="213" t="s">
        <v>473</v>
      </c>
      <c r="G21" s="207">
        <f t="shared" si="12"/>
        <v>0</v>
      </c>
      <c r="H21" s="207"/>
      <c r="I21" s="207"/>
      <c r="J21" s="207"/>
      <c r="K21" s="207">
        <f t="shared" si="13"/>
        <v>0</v>
      </c>
      <c r="L21" s="207"/>
      <c r="M21" s="207"/>
      <c r="N21" s="207"/>
      <c r="O21" s="207">
        <f t="shared" si="11"/>
        <v>0</v>
      </c>
      <c r="P21" s="207"/>
      <c r="Q21" s="207"/>
      <c r="R21" s="207"/>
      <c r="S21" s="207">
        <f t="shared" si="14"/>
        <v>4860</v>
      </c>
      <c r="T21" s="207"/>
      <c r="U21" s="207">
        <v>4860</v>
      </c>
      <c r="V21" s="207">
        <v>0</v>
      </c>
    </row>
    <row r="22" spans="1:22" s="167" customFormat="1" ht="69">
      <c r="A22" s="203">
        <v>4</v>
      </c>
      <c r="B22" s="212" t="s">
        <v>474</v>
      </c>
      <c r="C22" s="206" t="s">
        <v>475</v>
      </c>
      <c r="D22" s="205"/>
      <c r="E22" s="213" t="s">
        <v>469</v>
      </c>
      <c r="F22" s="213" t="s">
        <v>476</v>
      </c>
      <c r="G22" s="207">
        <f t="shared" si="12"/>
        <v>0</v>
      </c>
      <c r="H22" s="207"/>
      <c r="I22" s="207"/>
      <c r="J22" s="207"/>
      <c r="K22" s="207">
        <f t="shared" si="13"/>
        <v>0</v>
      </c>
      <c r="L22" s="207"/>
      <c r="M22" s="207"/>
      <c r="N22" s="207"/>
      <c r="O22" s="207">
        <f t="shared" si="11"/>
        <v>0</v>
      </c>
      <c r="P22" s="207"/>
      <c r="Q22" s="207"/>
      <c r="R22" s="207"/>
      <c r="S22" s="207">
        <f t="shared" si="14"/>
        <v>3800</v>
      </c>
      <c r="T22" s="207"/>
      <c r="U22" s="207">
        <v>3800</v>
      </c>
      <c r="V22" s="207">
        <v>0</v>
      </c>
    </row>
    <row r="23" spans="1:22" s="167" customFormat="1" ht="55.2">
      <c r="A23" s="203">
        <v>5</v>
      </c>
      <c r="B23" s="214" t="s">
        <v>477</v>
      </c>
      <c r="C23" s="213" t="s">
        <v>478</v>
      </c>
      <c r="D23" s="205"/>
      <c r="E23" s="213" t="s">
        <v>469</v>
      </c>
      <c r="F23" s="213" t="s">
        <v>479</v>
      </c>
      <c r="G23" s="207">
        <f t="shared" si="12"/>
        <v>0</v>
      </c>
      <c r="H23" s="207"/>
      <c r="I23" s="207"/>
      <c r="J23" s="207"/>
      <c r="K23" s="207">
        <f t="shared" si="13"/>
        <v>0</v>
      </c>
      <c r="L23" s="207"/>
      <c r="M23" s="207"/>
      <c r="N23" s="207"/>
      <c r="O23" s="207">
        <f t="shared" si="11"/>
        <v>0</v>
      </c>
      <c r="P23" s="207"/>
      <c r="Q23" s="207"/>
      <c r="R23" s="207"/>
      <c r="S23" s="207">
        <f t="shared" si="14"/>
        <v>1420</v>
      </c>
      <c r="T23" s="207"/>
      <c r="U23" s="207">
        <v>1420</v>
      </c>
      <c r="V23" s="207">
        <v>0</v>
      </c>
    </row>
    <row r="24" spans="1:22" s="167" customFormat="1" ht="55.2">
      <c r="A24" s="203">
        <v>6</v>
      </c>
      <c r="B24" s="212" t="s">
        <v>480</v>
      </c>
      <c r="C24" s="206" t="s">
        <v>478</v>
      </c>
      <c r="D24" s="205"/>
      <c r="E24" s="213"/>
      <c r="F24" s="213" t="s">
        <v>481</v>
      </c>
      <c r="G24" s="207">
        <f t="shared" si="12"/>
        <v>0</v>
      </c>
      <c r="H24" s="207"/>
      <c r="I24" s="207"/>
      <c r="J24" s="207"/>
      <c r="K24" s="207">
        <f t="shared" si="13"/>
        <v>0</v>
      </c>
      <c r="L24" s="207"/>
      <c r="M24" s="207"/>
      <c r="N24" s="207"/>
      <c r="O24" s="207">
        <f t="shared" si="11"/>
        <v>0</v>
      </c>
      <c r="P24" s="207"/>
      <c r="Q24" s="207"/>
      <c r="R24" s="207"/>
      <c r="S24" s="207">
        <f t="shared" si="14"/>
        <v>4700</v>
      </c>
      <c r="T24" s="207"/>
      <c r="U24" s="207">
        <v>4700</v>
      </c>
      <c r="V24" s="207">
        <v>0</v>
      </c>
    </row>
    <row r="25" spans="1:22" s="167" customFormat="1" ht="69">
      <c r="A25" s="203">
        <v>7</v>
      </c>
      <c r="B25" s="215" t="s">
        <v>482</v>
      </c>
      <c r="C25" s="216" t="s">
        <v>483</v>
      </c>
      <c r="D25" s="205"/>
      <c r="E25" s="216" t="s">
        <v>484</v>
      </c>
      <c r="F25" s="216" t="s">
        <v>485</v>
      </c>
      <c r="G25" s="207">
        <f t="shared" si="12"/>
        <v>0</v>
      </c>
      <c r="H25" s="207"/>
      <c r="I25" s="207"/>
      <c r="J25" s="207"/>
      <c r="K25" s="207">
        <f t="shared" si="13"/>
        <v>0</v>
      </c>
      <c r="L25" s="207"/>
      <c r="M25" s="207"/>
      <c r="N25" s="207"/>
      <c r="O25" s="207">
        <f t="shared" si="11"/>
        <v>0</v>
      </c>
      <c r="P25" s="207"/>
      <c r="Q25" s="207"/>
      <c r="R25" s="207"/>
      <c r="S25" s="207">
        <f t="shared" si="14"/>
        <v>5100</v>
      </c>
      <c r="T25" s="207"/>
      <c r="U25" s="208"/>
      <c r="V25" s="208">
        <v>5100</v>
      </c>
    </row>
    <row r="26" spans="1:22" s="167" customFormat="1">
      <c r="A26" s="199" t="s">
        <v>45</v>
      </c>
      <c r="B26" s="200" t="s">
        <v>486</v>
      </c>
      <c r="C26" s="199"/>
      <c r="D26" s="199"/>
      <c r="E26" s="199"/>
      <c r="F26" s="199"/>
      <c r="G26" s="202">
        <f t="shared" ref="G26:R26" si="15">G27+G28</f>
        <v>0</v>
      </c>
      <c r="H26" s="202">
        <f t="shared" si="15"/>
        <v>0</v>
      </c>
      <c r="I26" s="202">
        <f t="shared" si="15"/>
        <v>0</v>
      </c>
      <c r="J26" s="202">
        <f t="shared" si="15"/>
        <v>0</v>
      </c>
      <c r="K26" s="202">
        <f t="shared" si="15"/>
        <v>0</v>
      </c>
      <c r="L26" s="202">
        <f t="shared" si="15"/>
        <v>0</v>
      </c>
      <c r="M26" s="202">
        <f t="shared" si="15"/>
        <v>0</v>
      </c>
      <c r="N26" s="202">
        <f t="shared" si="15"/>
        <v>0</v>
      </c>
      <c r="O26" s="207">
        <f t="shared" si="11"/>
        <v>0</v>
      </c>
      <c r="P26" s="202">
        <f t="shared" si="15"/>
        <v>0</v>
      </c>
      <c r="Q26" s="202">
        <f t="shared" si="15"/>
        <v>0</v>
      </c>
      <c r="R26" s="202">
        <f t="shared" si="15"/>
        <v>0</v>
      </c>
      <c r="S26" s="202">
        <f>S27+S28</f>
        <v>28174</v>
      </c>
      <c r="T26" s="202">
        <f t="shared" ref="T26:V26" si="16">T27+T28</f>
        <v>0</v>
      </c>
      <c r="U26" s="202">
        <f t="shared" si="16"/>
        <v>13566</v>
      </c>
      <c r="V26" s="202">
        <f t="shared" si="16"/>
        <v>14608</v>
      </c>
    </row>
    <row r="27" spans="1:22" s="167" customFormat="1">
      <c r="A27" s="199">
        <v>1</v>
      </c>
      <c r="B27" s="200" t="s">
        <v>391</v>
      </c>
      <c r="C27" s="199"/>
      <c r="D27" s="199"/>
      <c r="E27" s="199"/>
      <c r="F27" s="199"/>
      <c r="G27" s="202">
        <f t="shared" si="12"/>
        <v>0</v>
      </c>
      <c r="H27" s="202"/>
      <c r="I27" s="202"/>
      <c r="J27" s="202"/>
      <c r="K27" s="202">
        <f t="shared" si="13"/>
        <v>0</v>
      </c>
      <c r="L27" s="202"/>
      <c r="M27" s="202"/>
      <c r="N27" s="202"/>
      <c r="O27" s="207">
        <f t="shared" si="11"/>
        <v>0</v>
      </c>
      <c r="P27" s="202"/>
      <c r="Q27" s="202"/>
      <c r="R27" s="202"/>
      <c r="S27" s="202">
        <f t="shared" ref="S27" si="17">SUM(T27:V27)</f>
        <v>0</v>
      </c>
      <c r="T27" s="202"/>
      <c r="U27" s="202"/>
      <c r="V27" s="202"/>
    </row>
    <row r="28" spans="1:22" s="167" customFormat="1">
      <c r="A28" s="199">
        <v>2</v>
      </c>
      <c r="B28" s="200" t="s">
        <v>392</v>
      </c>
      <c r="C28" s="199"/>
      <c r="D28" s="199"/>
      <c r="E28" s="199"/>
      <c r="F28" s="199"/>
      <c r="G28" s="202">
        <f>G29+G31</f>
        <v>0</v>
      </c>
      <c r="H28" s="202">
        <f t="shared" ref="H28:V28" si="18">H29+H31</f>
        <v>0</v>
      </c>
      <c r="I28" s="202">
        <f t="shared" si="18"/>
        <v>0</v>
      </c>
      <c r="J28" s="202">
        <f t="shared" si="18"/>
        <v>0</v>
      </c>
      <c r="K28" s="202">
        <f t="shared" si="18"/>
        <v>0</v>
      </c>
      <c r="L28" s="202">
        <f t="shared" si="18"/>
        <v>0</v>
      </c>
      <c r="M28" s="202">
        <f t="shared" si="18"/>
        <v>0</v>
      </c>
      <c r="N28" s="202">
        <f t="shared" si="18"/>
        <v>0</v>
      </c>
      <c r="O28" s="207">
        <f t="shared" si="11"/>
        <v>0</v>
      </c>
      <c r="P28" s="202">
        <f t="shared" si="18"/>
        <v>0</v>
      </c>
      <c r="Q28" s="202">
        <f t="shared" si="18"/>
        <v>0</v>
      </c>
      <c r="R28" s="202">
        <f t="shared" si="18"/>
        <v>0</v>
      </c>
      <c r="S28" s="202">
        <f t="shared" si="18"/>
        <v>28174</v>
      </c>
      <c r="T28" s="202">
        <f t="shared" si="18"/>
        <v>0</v>
      </c>
      <c r="U28" s="202">
        <f t="shared" si="18"/>
        <v>13566</v>
      </c>
      <c r="V28" s="202">
        <f t="shared" si="18"/>
        <v>14608</v>
      </c>
    </row>
    <row r="29" spans="1:22" s="167" customFormat="1" ht="41.4">
      <c r="A29" s="199" t="s">
        <v>393</v>
      </c>
      <c r="B29" s="200" t="s">
        <v>394</v>
      </c>
      <c r="C29" s="199"/>
      <c r="D29" s="199"/>
      <c r="E29" s="199"/>
      <c r="F29" s="199"/>
      <c r="G29" s="202">
        <f t="shared" si="12"/>
        <v>0</v>
      </c>
      <c r="H29" s="202">
        <f t="shared" ref="H29:J29" si="19">H30</f>
        <v>0</v>
      </c>
      <c r="I29" s="202">
        <f t="shared" si="19"/>
        <v>0</v>
      </c>
      <c r="J29" s="202">
        <f t="shared" si="19"/>
        <v>0</v>
      </c>
      <c r="K29" s="202">
        <f t="shared" si="13"/>
        <v>0</v>
      </c>
      <c r="L29" s="202">
        <f t="shared" ref="L29:N29" si="20">L30</f>
        <v>0</v>
      </c>
      <c r="M29" s="202">
        <f t="shared" si="20"/>
        <v>0</v>
      </c>
      <c r="N29" s="202">
        <f t="shared" si="20"/>
        <v>0</v>
      </c>
      <c r="O29" s="207">
        <f t="shared" si="11"/>
        <v>0</v>
      </c>
      <c r="P29" s="202">
        <f t="shared" ref="P29:V29" si="21">P30</f>
        <v>0</v>
      </c>
      <c r="Q29" s="202">
        <f t="shared" si="21"/>
        <v>0</v>
      </c>
      <c r="R29" s="202">
        <f t="shared" si="21"/>
        <v>0</v>
      </c>
      <c r="S29" s="202">
        <f t="shared" si="21"/>
        <v>108</v>
      </c>
      <c r="T29" s="202">
        <f t="shared" si="21"/>
        <v>0</v>
      </c>
      <c r="U29" s="202">
        <f t="shared" si="21"/>
        <v>0</v>
      </c>
      <c r="V29" s="202">
        <f t="shared" si="21"/>
        <v>108</v>
      </c>
    </row>
    <row r="30" spans="1:22" s="167" customFormat="1" ht="27.6">
      <c r="A30" s="203">
        <v>1</v>
      </c>
      <c r="B30" s="204" t="s">
        <v>487</v>
      </c>
      <c r="C30" s="205" t="s">
        <v>488</v>
      </c>
      <c r="D30" s="206"/>
      <c r="E30" s="205" t="s">
        <v>489</v>
      </c>
      <c r="F30" s="205" t="s">
        <v>490</v>
      </c>
      <c r="G30" s="207">
        <f t="shared" si="12"/>
        <v>0</v>
      </c>
      <c r="H30" s="207"/>
      <c r="I30" s="207"/>
      <c r="J30" s="207"/>
      <c r="K30" s="207">
        <f t="shared" si="13"/>
        <v>0</v>
      </c>
      <c r="L30" s="207"/>
      <c r="M30" s="207"/>
      <c r="N30" s="207"/>
      <c r="O30" s="207">
        <f t="shared" si="11"/>
        <v>0</v>
      </c>
      <c r="P30" s="207"/>
      <c r="Q30" s="207"/>
      <c r="R30" s="207"/>
      <c r="S30" s="207">
        <f t="shared" ref="S30" si="22">SUM(T30:V30)</f>
        <v>108</v>
      </c>
      <c r="T30" s="207"/>
      <c r="U30" s="207"/>
      <c r="V30" s="208">
        <v>108</v>
      </c>
    </row>
    <row r="31" spans="1:22" s="167" customFormat="1" ht="27.6">
      <c r="A31" s="199" t="s">
        <v>395</v>
      </c>
      <c r="B31" s="200" t="s">
        <v>396</v>
      </c>
      <c r="C31" s="205"/>
      <c r="D31" s="199"/>
      <c r="E31" s="205"/>
      <c r="F31" s="205"/>
      <c r="G31" s="202">
        <f>SUM(G32:G41)</f>
        <v>0</v>
      </c>
      <c r="H31" s="202">
        <f t="shared" ref="H31:V31" si="23">SUM(H32:H41)</f>
        <v>0</v>
      </c>
      <c r="I31" s="202">
        <f t="shared" si="23"/>
        <v>0</v>
      </c>
      <c r="J31" s="202">
        <f t="shared" si="23"/>
        <v>0</v>
      </c>
      <c r="K31" s="202">
        <f t="shared" si="23"/>
        <v>0</v>
      </c>
      <c r="L31" s="202">
        <f t="shared" si="23"/>
        <v>0</v>
      </c>
      <c r="M31" s="202">
        <f t="shared" si="23"/>
        <v>0</v>
      </c>
      <c r="N31" s="202">
        <f t="shared" si="23"/>
        <v>0</v>
      </c>
      <c r="O31" s="207">
        <f t="shared" si="11"/>
        <v>0</v>
      </c>
      <c r="P31" s="202">
        <f t="shared" si="23"/>
        <v>0</v>
      </c>
      <c r="Q31" s="202">
        <f t="shared" si="23"/>
        <v>0</v>
      </c>
      <c r="R31" s="202">
        <f t="shared" si="23"/>
        <v>0</v>
      </c>
      <c r="S31" s="202">
        <f t="shared" si="23"/>
        <v>28066</v>
      </c>
      <c r="T31" s="202">
        <f t="shared" si="23"/>
        <v>0</v>
      </c>
      <c r="U31" s="202">
        <f t="shared" si="23"/>
        <v>13566</v>
      </c>
      <c r="V31" s="202">
        <f t="shared" si="23"/>
        <v>14500</v>
      </c>
    </row>
    <row r="32" spans="1:22" s="167" customFormat="1" ht="41.4">
      <c r="A32" s="203">
        <v>1</v>
      </c>
      <c r="B32" s="209" t="s">
        <v>491</v>
      </c>
      <c r="C32" s="210" t="s">
        <v>492</v>
      </c>
      <c r="D32" s="211"/>
      <c r="E32" s="211" t="s">
        <v>465</v>
      </c>
      <c r="F32" s="205" t="s">
        <v>493</v>
      </c>
      <c r="G32" s="207">
        <f t="shared" si="12"/>
        <v>0</v>
      </c>
      <c r="H32" s="207"/>
      <c r="I32" s="207"/>
      <c r="J32" s="207"/>
      <c r="K32" s="207">
        <f t="shared" si="13"/>
        <v>0</v>
      </c>
      <c r="L32" s="207"/>
      <c r="M32" s="207"/>
      <c r="N32" s="207"/>
      <c r="O32" s="207">
        <f t="shared" si="11"/>
        <v>0</v>
      </c>
      <c r="P32" s="207"/>
      <c r="Q32" s="207"/>
      <c r="R32" s="207"/>
      <c r="S32" s="207">
        <f>SUM(T32:V32)</f>
        <v>537</v>
      </c>
      <c r="T32" s="207"/>
      <c r="U32" s="207">
        <v>537</v>
      </c>
      <c r="V32" s="207"/>
    </row>
    <row r="33" spans="1:22" s="167" customFormat="1" ht="55.2">
      <c r="A33" s="203">
        <v>2</v>
      </c>
      <c r="B33" s="212" t="s">
        <v>494</v>
      </c>
      <c r="C33" s="206" t="s">
        <v>495</v>
      </c>
      <c r="D33" s="205"/>
      <c r="E33" s="213" t="s">
        <v>469</v>
      </c>
      <c r="F33" s="213" t="s">
        <v>496</v>
      </c>
      <c r="G33" s="207">
        <f t="shared" si="12"/>
        <v>0</v>
      </c>
      <c r="H33" s="207"/>
      <c r="I33" s="207"/>
      <c r="J33" s="207"/>
      <c r="K33" s="207">
        <f t="shared" si="13"/>
        <v>0</v>
      </c>
      <c r="L33" s="207"/>
      <c r="M33" s="207"/>
      <c r="N33" s="207"/>
      <c r="O33" s="207">
        <f t="shared" si="11"/>
        <v>0</v>
      </c>
      <c r="P33" s="207"/>
      <c r="Q33" s="207"/>
      <c r="R33" s="207"/>
      <c r="S33" s="207">
        <f t="shared" ref="S33:S41" si="24">SUM(T33:V33)</f>
        <v>3800</v>
      </c>
      <c r="T33" s="207"/>
      <c r="U33" s="207">
        <v>3800</v>
      </c>
      <c r="V33" s="207">
        <v>0</v>
      </c>
    </row>
    <row r="34" spans="1:22" s="167" customFormat="1" ht="69">
      <c r="A34" s="203">
        <v>3</v>
      </c>
      <c r="B34" s="212" t="s">
        <v>497</v>
      </c>
      <c r="C34" s="206" t="s">
        <v>498</v>
      </c>
      <c r="D34" s="205"/>
      <c r="E34" s="213" t="s">
        <v>469</v>
      </c>
      <c r="F34" s="213" t="s">
        <v>499</v>
      </c>
      <c r="G34" s="207">
        <f t="shared" si="12"/>
        <v>0</v>
      </c>
      <c r="H34" s="207"/>
      <c r="I34" s="207"/>
      <c r="J34" s="207"/>
      <c r="K34" s="207">
        <f t="shared" si="13"/>
        <v>0</v>
      </c>
      <c r="L34" s="207"/>
      <c r="M34" s="207"/>
      <c r="N34" s="207"/>
      <c r="O34" s="207">
        <f t="shared" si="11"/>
        <v>0</v>
      </c>
      <c r="P34" s="207"/>
      <c r="Q34" s="207"/>
      <c r="R34" s="207"/>
      <c r="S34" s="207">
        <f t="shared" si="24"/>
        <v>2469</v>
      </c>
      <c r="T34" s="207"/>
      <c r="U34" s="207">
        <v>2469</v>
      </c>
      <c r="V34" s="207">
        <v>0</v>
      </c>
    </row>
    <row r="35" spans="1:22" s="167" customFormat="1" ht="55.2">
      <c r="A35" s="203">
        <v>4</v>
      </c>
      <c r="B35" s="212" t="s">
        <v>500</v>
      </c>
      <c r="C35" s="206" t="s">
        <v>501</v>
      </c>
      <c r="D35" s="205"/>
      <c r="E35" s="213" t="s">
        <v>469</v>
      </c>
      <c r="F35" s="213" t="s">
        <v>502</v>
      </c>
      <c r="G35" s="207">
        <f t="shared" si="12"/>
        <v>0</v>
      </c>
      <c r="H35" s="207"/>
      <c r="I35" s="207"/>
      <c r="J35" s="207"/>
      <c r="K35" s="207">
        <f t="shared" si="13"/>
        <v>0</v>
      </c>
      <c r="L35" s="207"/>
      <c r="M35" s="207"/>
      <c r="N35" s="207"/>
      <c r="O35" s="207">
        <f t="shared" si="11"/>
        <v>0</v>
      </c>
      <c r="P35" s="207"/>
      <c r="Q35" s="207"/>
      <c r="R35" s="207"/>
      <c r="S35" s="207">
        <f t="shared" si="24"/>
        <v>1420</v>
      </c>
      <c r="T35" s="207"/>
      <c r="U35" s="207">
        <v>1420</v>
      </c>
      <c r="V35" s="207">
        <v>0</v>
      </c>
    </row>
    <row r="36" spans="1:22" s="167" customFormat="1" ht="82.8">
      <c r="A36" s="203">
        <v>5</v>
      </c>
      <c r="B36" s="212" t="s">
        <v>503</v>
      </c>
      <c r="C36" s="206" t="s">
        <v>504</v>
      </c>
      <c r="D36" s="205"/>
      <c r="E36" s="213" t="s">
        <v>469</v>
      </c>
      <c r="F36" s="213" t="s">
        <v>505</v>
      </c>
      <c r="G36" s="207">
        <f t="shared" si="12"/>
        <v>0</v>
      </c>
      <c r="H36" s="207"/>
      <c r="I36" s="207"/>
      <c r="J36" s="207"/>
      <c r="K36" s="207">
        <f t="shared" si="13"/>
        <v>0</v>
      </c>
      <c r="L36" s="207"/>
      <c r="M36" s="207"/>
      <c r="N36" s="207"/>
      <c r="O36" s="207">
        <f t="shared" si="11"/>
        <v>0</v>
      </c>
      <c r="P36" s="207"/>
      <c r="Q36" s="207"/>
      <c r="R36" s="207"/>
      <c r="S36" s="207">
        <f t="shared" si="24"/>
        <v>2500</v>
      </c>
      <c r="T36" s="207"/>
      <c r="U36" s="207">
        <v>2500</v>
      </c>
      <c r="V36" s="207">
        <v>0</v>
      </c>
    </row>
    <row r="37" spans="1:22" s="167" customFormat="1" ht="55.2">
      <c r="A37" s="203">
        <v>6</v>
      </c>
      <c r="B37" s="212" t="s">
        <v>506</v>
      </c>
      <c r="C37" s="206" t="s">
        <v>507</v>
      </c>
      <c r="D37" s="205"/>
      <c r="E37" s="213"/>
      <c r="F37" s="213" t="s">
        <v>508</v>
      </c>
      <c r="G37" s="207">
        <f t="shared" si="12"/>
        <v>0</v>
      </c>
      <c r="H37" s="207"/>
      <c r="I37" s="207"/>
      <c r="J37" s="207"/>
      <c r="K37" s="207">
        <f t="shared" si="13"/>
        <v>0</v>
      </c>
      <c r="L37" s="207"/>
      <c r="M37" s="207"/>
      <c r="N37" s="207"/>
      <c r="O37" s="207">
        <f t="shared" si="11"/>
        <v>0</v>
      </c>
      <c r="P37" s="207"/>
      <c r="Q37" s="207"/>
      <c r="R37" s="207"/>
      <c r="S37" s="207">
        <f t="shared" si="24"/>
        <v>2840</v>
      </c>
      <c r="T37" s="207"/>
      <c r="U37" s="207">
        <v>2840</v>
      </c>
      <c r="V37" s="207">
        <v>0</v>
      </c>
    </row>
    <row r="38" spans="1:22" s="167" customFormat="1" ht="69">
      <c r="A38" s="203">
        <v>7</v>
      </c>
      <c r="B38" s="215" t="s">
        <v>509</v>
      </c>
      <c r="C38" s="216" t="s">
        <v>510</v>
      </c>
      <c r="D38" s="205"/>
      <c r="E38" s="216" t="s">
        <v>484</v>
      </c>
      <c r="F38" s="216" t="s">
        <v>511</v>
      </c>
      <c r="G38" s="207">
        <f t="shared" si="12"/>
        <v>0</v>
      </c>
      <c r="H38" s="207"/>
      <c r="I38" s="207"/>
      <c r="J38" s="207"/>
      <c r="K38" s="207">
        <f t="shared" si="13"/>
        <v>0</v>
      </c>
      <c r="L38" s="207"/>
      <c r="M38" s="207"/>
      <c r="N38" s="207"/>
      <c r="O38" s="207">
        <f t="shared" si="11"/>
        <v>0</v>
      </c>
      <c r="P38" s="207"/>
      <c r="Q38" s="207"/>
      <c r="R38" s="207"/>
      <c r="S38" s="207">
        <f t="shared" si="24"/>
        <v>3000</v>
      </c>
      <c r="T38" s="207"/>
      <c r="U38" s="208"/>
      <c r="V38" s="208">
        <v>3000</v>
      </c>
    </row>
    <row r="39" spans="1:22" s="167" customFormat="1" ht="55.2">
      <c r="A39" s="203">
        <v>8</v>
      </c>
      <c r="B39" s="215" t="s">
        <v>512</v>
      </c>
      <c r="C39" s="216" t="s">
        <v>513</v>
      </c>
      <c r="D39" s="205"/>
      <c r="E39" s="216" t="s">
        <v>484</v>
      </c>
      <c r="F39" s="216" t="s">
        <v>514</v>
      </c>
      <c r="G39" s="207">
        <f t="shared" si="12"/>
        <v>0</v>
      </c>
      <c r="H39" s="207"/>
      <c r="I39" s="207"/>
      <c r="J39" s="207"/>
      <c r="K39" s="207">
        <f t="shared" si="13"/>
        <v>0</v>
      </c>
      <c r="L39" s="207"/>
      <c r="M39" s="207"/>
      <c r="N39" s="207"/>
      <c r="O39" s="207">
        <f t="shared" si="11"/>
        <v>0</v>
      </c>
      <c r="P39" s="207"/>
      <c r="Q39" s="207"/>
      <c r="R39" s="207"/>
      <c r="S39" s="207">
        <f t="shared" si="24"/>
        <v>6000</v>
      </c>
      <c r="T39" s="207"/>
      <c r="U39" s="208"/>
      <c r="V39" s="208">
        <v>6000</v>
      </c>
    </row>
    <row r="40" spans="1:22" s="167" customFormat="1" ht="41.4">
      <c r="A40" s="203">
        <v>9</v>
      </c>
      <c r="B40" s="215" t="s">
        <v>515</v>
      </c>
      <c r="C40" s="216" t="s">
        <v>516</v>
      </c>
      <c r="D40" s="205"/>
      <c r="E40" s="216" t="s">
        <v>484</v>
      </c>
      <c r="F40" s="216" t="s">
        <v>517</v>
      </c>
      <c r="G40" s="207">
        <f t="shared" si="12"/>
        <v>0</v>
      </c>
      <c r="H40" s="207"/>
      <c r="I40" s="207"/>
      <c r="J40" s="207"/>
      <c r="K40" s="207">
        <f t="shared" si="13"/>
        <v>0</v>
      </c>
      <c r="L40" s="207"/>
      <c r="M40" s="207"/>
      <c r="N40" s="207"/>
      <c r="O40" s="207">
        <f t="shared" si="11"/>
        <v>0</v>
      </c>
      <c r="P40" s="207"/>
      <c r="Q40" s="207"/>
      <c r="R40" s="207"/>
      <c r="S40" s="207">
        <f t="shared" si="24"/>
        <v>2000</v>
      </c>
      <c r="T40" s="207"/>
      <c r="U40" s="208"/>
      <c r="V40" s="208">
        <v>2000</v>
      </c>
    </row>
    <row r="41" spans="1:22" s="167" customFormat="1" ht="69">
      <c r="A41" s="203">
        <v>10</v>
      </c>
      <c r="B41" s="215" t="s">
        <v>518</v>
      </c>
      <c r="C41" s="216" t="s">
        <v>519</v>
      </c>
      <c r="D41" s="205"/>
      <c r="E41" s="216" t="s">
        <v>484</v>
      </c>
      <c r="F41" s="216" t="s">
        <v>520</v>
      </c>
      <c r="G41" s="207">
        <f t="shared" si="12"/>
        <v>0</v>
      </c>
      <c r="H41" s="207"/>
      <c r="I41" s="207"/>
      <c r="J41" s="207"/>
      <c r="K41" s="207">
        <f t="shared" si="13"/>
        <v>0</v>
      </c>
      <c r="L41" s="207"/>
      <c r="M41" s="207"/>
      <c r="N41" s="207"/>
      <c r="O41" s="207">
        <f t="shared" si="11"/>
        <v>0</v>
      </c>
      <c r="P41" s="207"/>
      <c r="Q41" s="207"/>
      <c r="R41" s="207"/>
      <c r="S41" s="207">
        <f t="shared" si="24"/>
        <v>3500</v>
      </c>
      <c r="T41" s="207"/>
      <c r="U41" s="208"/>
      <c r="V41" s="208">
        <v>3500</v>
      </c>
    </row>
    <row r="42" spans="1:22" s="222" customFormat="1">
      <c r="A42" s="217" t="s">
        <v>49</v>
      </c>
      <c r="B42" s="218" t="s">
        <v>521</v>
      </c>
      <c r="C42" s="219"/>
      <c r="D42" s="220"/>
      <c r="E42" s="220"/>
      <c r="F42" s="221"/>
      <c r="G42" s="202">
        <f t="shared" ref="G42:V42" si="25">G43+G44</f>
        <v>0</v>
      </c>
      <c r="H42" s="202">
        <f t="shared" si="25"/>
        <v>0</v>
      </c>
      <c r="I42" s="202">
        <f t="shared" si="25"/>
        <v>0</v>
      </c>
      <c r="J42" s="202">
        <f t="shared" si="25"/>
        <v>0</v>
      </c>
      <c r="K42" s="202">
        <f t="shared" si="25"/>
        <v>0</v>
      </c>
      <c r="L42" s="202">
        <f t="shared" si="25"/>
        <v>0</v>
      </c>
      <c r="M42" s="202">
        <f t="shared" si="25"/>
        <v>0</v>
      </c>
      <c r="N42" s="202">
        <f t="shared" si="25"/>
        <v>0</v>
      </c>
      <c r="O42" s="202">
        <f t="shared" si="11"/>
        <v>0</v>
      </c>
      <c r="P42" s="202">
        <f t="shared" si="25"/>
        <v>0</v>
      </c>
      <c r="Q42" s="202">
        <f t="shared" si="25"/>
        <v>0</v>
      </c>
      <c r="R42" s="202">
        <f t="shared" si="25"/>
        <v>0</v>
      </c>
      <c r="S42" s="202">
        <f t="shared" si="25"/>
        <v>23634</v>
      </c>
      <c r="T42" s="202">
        <f t="shared" si="25"/>
        <v>0</v>
      </c>
      <c r="U42" s="202">
        <f t="shared" si="25"/>
        <v>12934</v>
      </c>
      <c r="V42" s="202">
        <f t="shared" si="25"/>
        <v>10700</v>
      </c>
    </row>
    <row r="43" spans="1:22" s="167" customFormat="1">
      <c r="A43" s="199">
        <v>1</v>
      </c>
      <c r="B43" s="200" t="s">
        <v>391</v>
      </c>
      <c r="C43" s="210"/>
      <c r="D43" s="211"/>
      <c r="E43" s="211"/>
      <c r="F43" s="205"/>
      <c r="G43" s="202">
        <f t="shared" si="12"/>
        <v>0</v>
      </c>
      <c r="H43" s="202"/>
      <c r="I43" s="202"/>
      <c r="J43" s="202"/>
      <c r="K43" s="202">
        <f t="shared" si="13"/>
        <v>0</v>
      </c>
      <c r="L43" s="202"/>
      <c r="M43" s="202"/>
      <c r="N43" s="202"/>
      <c r="O43" s="207">
        <f t="shared" si="11"/>
        <v>0</v>
      </c>
      <c r="P43" s="202"/>
      <c r="Q43" s="202"/>
      <c r="R43" s="202"/>
      <c r="S43" s="202"/>
      <c r="T43" s="202"/>
      <c r="U43" s="202"/>
      <c r="V43" s="202"/>
    </row>
    <row r="44" spans="1:22" s="167" customFormat="1">
      <c r="A44" s="199">
        <v>2</v>
      </c>
      <c r="B44" s="200" t="s">
        <v>392</v>
      </c>
      <c r="C44" s="210"/>
      <c r="D44" s="211"/>
      <c r="E44" s="211"/>
      <c r="F44" s="205"/>
      <c r="G44" s="202">
        <f t="shared" ref="G44:V44" si="26">G45+G46</f>
        <v>0</v>
      </c>
      <c r="H44" s="202">
        <f t="shared" si="26"/>
        <v>0</v>
      </c>
      <c r="I44" s="202">
        <f t="shared" si="26"/>
        <v>0</v>
      </c>
      <c r="J44" s="202">
        <f t="shared" si="26"/>
        <v>0</v>
      </c>
      <c r="K44" s="202">
        <f t="shared" si="26"/>
        <v>0</v>
      </c>
      <c r="L44" s="202">
        <f t="shared" si="26"/>
        <v>0</v>
      </c>
      <c r="M44" s="202">
        <f t="shared" si="26"/>
        <v>0</v>
      </c>
      <c r="N44" s="202">
        <f t="shared" si="26"/>
        <v>0</v>
      </c>
      <c r="O44" s="207">
        <f t="shared" si="11"/>
        <v>0</v>
      </c>
      <c r="P44" s="202">
        <f t="shared" si="26"/>
        <v>0</v>
      </c>
      <c r="Q44" s="202">
        <f t="shared" si="26"/>
        <v>0</v>
      </c>
      <c r="R44" s="202">
        <f t="shared" si="26"/>
        <v>0</v>
      </c>
      <c r="S44" s="202">
        <f t="shared" si="26"/>
        <v>23634</v>
      </c>
      <c r="T44" s="202">
        <f t="shared" si="26"/>
        <v>0</v>
      </c>
      <c r="U44" s="202">
        <f t="shared" si="26"/>
        <v>12934</v>
      </c>
      <c r="V44" s="202">
        <f t="shared" si="26"/>
        <v>10700</v>
      </c>
    </row>
    <row r="45" spans="1:22" s="167" customFormat="1" ht="41.4">
      <c r="A45" s="199" t="s">
        <v>393</v>
      </c>
      <c r="B45" s="200" t="s">
        <v>394</v>
      </c>
      <c r="C45" s="210"/>
      <c r="D45" s="211"/>
      <c r="E45" s="211"/>
      <c r="F45" s="205"/>
      <c r="G45" s="202">
        <f t="shared" si="12"/>
        <v>0</v>
      </c>
      <c r="H45" s="202"/>
      <c r="I45" s="202"/>
      <c r="J45" s="202"/>
      <c r="K45" s="202">
        <f t="shared" si="13"/>
        <v>0</v>
      </c>
      <c r="L45" s="202"/>
      <c r="M45" s="202"/>
      <c r="N45" s="202"/>
      <c r="O45" s="207">
        <f t="shared" si="11"/>
        <v>0</v>
      </c>
      <c r="P45" s="202"/>
      <c r="Q45" s="202"/>
      <c r="R45" s="202"/>
      <c r="S45" s="202"/>
      <c r="T45" s="202"/>
      <c r="U45" s="202"/>
      <c r="V45" s="202"/>
    </row>
    <row r="46" spans="1:22" s="167" customFormat="1" ht="27.6">
      <c r="A46" s="199" t="s">
        <v>395</v>
      </c>
      <c r="B46" s="200" t="s">
        <v>396</v>
      </c>
      <c r="C46" s="210"/>
      <c r="D46" s="211"/>
      <c r="E46" s="211"/>
      <c r="F46" s="205"/>
      <c r="G46" s="202">
        <f>SUM(G47:G55)</f>
        <v>0</v>
      </c>
      <c r="H46" s="202">
        <f t="shared" ref="H46:V46" si="27">SUM(H47:H55)</f>
        <v>0</v>
      </c>
      <c r="I46" s="202">
        <f t="shared" si="27"/>
        <v>0</v>
      </c>
      <c r="J46" s="202">
        <f t="shared" si="27"/>
        <v>0</v>
      </c>
      <c r="K46" s="202">
        <f t="shared" si="27"/>
        <v>0</v>
      </c>
      <c r="L46" s="202">
        <f t="shared" si="27"/>
        <v>0</v>
      </c>
      <c r="M46" s="202">
        <f t="shared" si="27"/>
        <v>0</v>
      </c>
      <c r="N46" s="202">
        <f t="shared" si="27"/>
        <v>0</v>
      </c>
      <c r="O46" s="207">
        <f t="shared" si="11"/>
        <v>0</v>
      </c>
      <c r="P46" s="202">
        <f t="shared" si="27"/>
        <v>0</v>
      </c>
      <c r="Q46" s="202">
        <f t="shared" si="27"/>
        <v>0</v>
      </c>
      <c r="R46" s="202">
        <f t="shared" si="27"/>
        <v>0</v>
      </c>
      <c r="S46" s="202">
        <f t="shared" si="27"/>
        <v>23634</v>
      </c>
      <c r="T46" s="202">
        <f t="shared" si="27"/>
        <v>0</v>
      </c>
      <c r="U46" s="202">
        <f t="shared" si="27"/>
        <v>12934</v>
      </c>
      <c r="V46" s="202">
        <f t="shared" si="27"/>
        <v>10700</v>
      </c>
    </row>
    <row r="47" spans="1:22" s="167" customFormat="1" ht="41.4">
      <c r="A47" s="203">
        <v>1</v>
      </c>
      <c r="B47" s="209" t="s">
        <v>522</v>
      </c>
      <c r="C47" s="210" t="s">
        <v>523</v>
      </c>
      <c r="D47" s="211"/>
      <c r="E47" s="211" t="s">
        <v>465</v>
      </c>
      <c r="F47" s="205" t="s">
        <v>524</v>
      </c>
      <c r="G47" s="207">
        <f t="shared" si="12"/>
        <v>0</v>
      </c>
      <c r="H47" s="207"/>
      <c r="I47" s="207"/>
      <c r="J47" s="207"/>
      <c r="K47" s="207">
        <f t="shared" si="13"/>
        <v>0</v>
      </c>
      <c r="L47" s="207"/>
      <c r="M47" s="207"/>
      <c r="N47" s="207"/>
      <c r="O47" s="207">
        <f t="shared" si="11"/>
        <v>0</v>
      </c>
      <c r="P47" s="207"/>
      <c r="Q47" s="207"/>
      <c r="R47" s="207"/>
      <c r="S47" s="207">
        <f>SUM(T47:V47)</f>
        <v>547</v>
      </c>
      <c r="T47" s="207"/>
      <c r="U47" s="207">
        <v>547</v>
      </c>
      <c r="V47" s="207"/>
    </row>
    <row r="48" spans="1:22" s="167" customFormat="1" ht="41.4">
      <c r="A48" s="203">
        <v>2</v>
      </c>
      <c r="B48" s="209" t="s">
        <v>525</v>
      </c>
      <c r="C48" s="211" t="s">
        <v>526</v>
      </c>
      <c r="D48" s="211"/>
      <c r="E48" s="211" t="s">
        <v>465</v>
      </c>
      <c r="F48" s="205" t="s">
        <v>527</v>
      </c>
      <c r="G48" s="207">
        <f t="shared" si="12"/>
        <v>0</v>
      </c>
      <c r="H48" s="207"/>
      <c r="I48" s="207"/>
      <c r="J48" s="207"/>
      <c r="K48" s="207">
        <f t="shared" si="13"/>
        <v>0</v>
      </c>
      <c r="L48" s="207"/>
      <c r="M48" s="207"/>
      <c r="N48" s="207"/>
      <c r="O48" s="207">
        <f t="shared" si="11"/>
        <v>0</v>
      </c>
      <c r="P48" s="207"/>
      <c r="Q48" s="207"/>
      <c r="R48" s="207"/>
      <c r="S48" s="207">
        <f t="shared" ref="S48:S55" si="28">SUM(T48:V48)</f>
        <v>547</v>
      </c>
      <c r="T48" s="207"/>
      <c r="U48" s="207">
        <v>547</v>
      </c>
      <c r="V48" s="207"/>
    </row>
    <row r="49" spans="1:22" s="167" customFormat="1" ht="41.4">
      <c r="A49" s="203">
        <v>3</v>
      </c>
      <c r="B49" s="212" t="s">
        <v>528</v>
      </c>
      <c r="C49" s="206" t="s">
        <v>529</v>
      </c>
      <c r="D49" s="205"/>
      <c r="E49" s="213" t="s">
        <v>469</v>
      </c>
      <c r="F49" s="213" t="s">
        <v>530</v>
      </c>
      <c r="G49" s="207">
        <f t="shared" si="12"/>
        <v>0</v>
      </c>
      <c r="H49" s="207"/>
      <c r="I49" s="207"/>
      <c r="J49" s="207"/>
      <c r="K49" s="207">
        <f t="shared" si="13"/>
        <v>0</v>
      </c>
      <c r="L49" s="207"/>
      <c r="M49" s="207"/>
      <c r="N49" s="207"/>
      <c r="O49" s="207">
        <f t="shared" si="11"/>
        <v>0</v>
      </c>
      <c r="P49" s="207"/>
      <c r="Q49" s="207"/>
      <c r="R49" s="207"/>
      <c r="S49" s="207">
        <f t="shared" si="28"/>
        <v>900</v>
      </c>
      <c r="T49" s="207"/>
      <c r="U49" s="207">
        <v>900</v>
      </c>
      <c r="V49" s="207">
        <v>0</v>
      </c>
    </row>
    <row r="50" spans="1:22" s="167" customFormat="1" ht="55.2">
      <c r="A50" s="203">
        <v>4</v>
      </c>
      <c r="B50" s="212" t="s">
        <v>531</v>
      </c>
      <c r="C50" s="206" t="s">
        <v>532</v>
      </c>
      <c r="D50" s="205"/>
      <c r="E50" s="213" t="s">
        <v>469</v>
      </c>
      <c r="F50" s="213" t="s">
        <v>533</v>
      </c>
      <c r="G50" s="207">
        <f t="shared" si="12"/>
        <v>0</v>
      </c>
      <c r="H50" s="207"/>
      <c r="I50" s="207"/>
      <c r="J50" s="207"/>
      <c r="K50" s="207">
        <f t="shared" si="13"/>
        <v>0</v>
      </c>
      <c r="L50" s="207"/>
      <c r="M50" s="207"/>
      <c r="N50" s="207"/>
      <c r="O50" s="207">
        <f t="shared" si="11"/>
        <v>0</v>
      </c>
      <c r="P50" s="207"/>
      <c r="Q50" s="207"/>
      <c r="R50" s="207"/>
      <c r="S50" s="207">
        <f t="shared" si="28"/>
        <v>4040</v>
      </c>
      <c r="T50" s="207"/>
      <c r="U50" s="207">
        <v>4040</v>
      </c>
      <c r="V50" s="207">
        <v>0</v>
      </c>
    </row>
    <row r="51" spans="1:22" s="167" customFormat="1" ht="55.2">
      <c r="A51" s="203">
        <v>5</v>
      </c>
      <c r="B51" s="212" t="s">
        <v>534</v>
      </c>
      <c r="C51" s="206" t="s">
        <v>523</v>
      </c>
      <c r="D51" s="205"/>
      <c r="E51" s="213" t="s">
        <v>469</v>
      </c>
      <c r="F51" s="213" t="s">
        <v>535</v>
      </c>
      <c r="G51" s="207">
        <f t="shared" si="12"/>
        <v>0</v>
      </c>
      <c r="H51" s="207"/>
      <c r="I51" s="207"/>
      <c r="J51" s="207"/>
      <c r="K51" s="207">
        <f t="shared" si="13"/>
        <v>0</v>
      </c>
      <c r="L51" s="207"/>
      <c r="M51" s="207"/>
      <c r="N51" s="207"/>
      <c r="O51" s="207">
        <f t="shared" si="11"/>
        <v>0</v>
      </c>
      <c r="P51" s="207"/>
      <c r="Q51" s="207"/>
      <c r="R51" s="207"/>
      <c r="S51" s="207">
        <f t="shared" si="28"/>
        <v>1900</v>
      </c>
      <c r="T51" s="207"/>
      <c r="U51" s="207">
        <v>1900</v>
      </c>
      <c r="V51" s="207">
        <v>0</v>
      </c>
    </row>
    <row r="52" spans="1:22" s="167" customFormat="1" ht="55.2">
      <c r="A52" s="203">
        <v>6</v>
      </c>
      <c r="B52" s="212" t="s">
        <v>536</v>
      </c>
      <c r="C52" s="206" t="s">
        <v>537</v>
      </c>
      <c r="D52" s="205"/>
      <c r="E52" s="213" t="s">
        <v>469</v>
      </c>
      <c r="F52" s="213" t="s">
        <v>538</v>
      </c>
      <c r="G52" s="207">
        <f t="shared" si="12"/>
        <v>0</v>
      </c>
      <c r="H52" s="207"/>
      <c r="I52" s="207"/>
      <c r="J52" s="207"/>
      <c r="K52" s="207">
        <f t="shared" si="13"/>
        <v>0</v>
      </c>
      <c r="L52" s="207"/>
      <c r="M52" s="207"/>
      <c r="N52" s="207"/>
      <c r="O52" s="207">
        <f t="shared" si="11"/>
        <v>0</v>
      </c>
      <c r="P52" s="207"/>
      <c r="Q52" s="207"/>
      <c r="R52" s="207"/>
      <c r="S52" s="207">
        <f t="shared" si="28"/>
        <v>2620</v>
      </c>
      <c r="T52" s="207"/>
      <c r="U52" s="207">
        <v>2620</v>
      </c>
      <c r="V52" s="207">
        <v>0</v>
      </c>
    </row>
    <row r="53" spans="1:22" s="167" customFormat="1" ht="55.2">
      <c r="A53" s="203">
        <v>7</v>
      </c>
      <c r="B53" s="212" t="s">
        <v>539</v>
      </c>
      <c r="C53" s="206" t="s">
        <v>540</v>
      </c>
      <c r="D53" s="205"/>
      <c r="E53" s="213"/>
      <c r="F53" s="213" t="s">
        <v>541</v>
      </c>
      <c r="G53" s="207">
        <f t="shared" si="12"/>
        <v>0</v>
      </c>
      <c r="H53" s="207"/>
      <c r="I53" s="207"/>
      <c r="J53" s="207"/>
      <c r="K53" s="207">
        <f t="shared" si="13"/>
        <v>0</v>
      </c>
      <c r="L53" s="207"/>
      <c r="M53" s="207"/>
      <c r="N53" s="207"/>
      <c r="O53" s="207">
        <f t="shared" si="11"/>
        <v>0</v>
      </c>
      <c r="P53" s="207"/>
      <c r="Q53" s="207"/>
      <c r="R53" s="207"/>
      <c r="S53" s="207">
        <f t="shared" si="28"/>
        <v>2380</v>
      </c>
      <c r="T53" s="207"/>
      <c r="U53" s="207">
        <v>2380</v>
      </c>
      <c r="V53" s="207">
        <v>0</v>
      </c>
    </row>
    <row r="54" spans="1:22" s="167" customFormat="1" ht="55.2">
      <c r="A54" s="203">
        <v>8</v>
      </c>
      <c r="B54" s="215" t="s">
        <v>542</v>
      </c>
      <c r="C54" s="216" t="s">
        <v>543</v>
      </c>
      <c r="D54" s="205"/>
      <c r="E54" s="216" t="s">
        <v>484</v>
      </c>
      <c r="F54" s="216" t="s">
        <v>544</v>
      </c>
      <c r="G54" s="207">
        <f t="shared" si="12"/>
        <v>0</v>
      </c>
      <c r="H54" s="207"/>
      <c r="I54" s="207"/>
      <c r="J54" s="207"/>
      <c r="K54" s="207">
        <f t="shared" si="13"/>
        <v>0</v>
      </c>
      <c r="L54" s="207"/>
      <c r="M54" s="207"/>
      <c r="N54" s="207"/>
      <c r="O54" s="207">
        <f t="shared" si="11"/>
        <v>0</v>
      </c>
      <c r="P54" s="207"/>
      <c r="Q54" s="207"/>
      <c r="R54" s="207"/>
      <c r="S54" s="207">
        <f t="shared" si="28"/>
        <v>1900</v>
      </c>
      <c r="T54" s="207"/>
      <c r="U54" s="208"/>
      <c r="V54" s="208">
        <v>1900</v>
      </c>
    </row>
    <row r="55" spans="1:22" s="167" customFormat="1" ht="41.4">
      <c r="A55" s="203">
        <v>9</v>
      </c>
      <c r="B55" s="215" t="s">
        <v>545</v>
      </c>
      <c r="C55" s="216" t="s">
        <v>546</v>
      </c>
      <c r="D55" s="205"/>
      <c r="E55" s="216" t="s">
        <v>484</v>
      </c>
      <c r="F55" s="216" t="s">
        <v>547</v>
      </c>
      <c r="G55" s="207">
        <f t="shared" si="12"/>
        <v>0</v>
      </c>
      <c r="H55" s="207"/>
      <c r="I55" s="207"/>
      <c r="J55" s="207"/>
      <c r="K55" s="207">
        <f t="shared" si="13"/>
        <v>0</v>
      </c>
      <c r="L55" s="207"/>
      <c r="M55" s="207"/>
      <c r="N55" s="207"/>
      <c r="O55" s="207">
        <f t="shared" si="11"/>
        <v>0</v>
      </c>
      <c r="P55" s="207"/>
      <c r="Q55" s="207"/>
      <c r="R55" s="207"/>
      <c r="S55" s="207">
        <f t="shared" si="28"/>
        <v>8800</v>
      </c>
      <c r="T55" s="207"/>
      <c r="U55" s="208"/>
      <c r="V55" s="208">
        <v>8800</v>
      </c>
    </row>
    <row r="56" spans="1:22" s="222" customFormat="1">
      <c r="A56" s="217" t="s">
        <v>86</v>
      </c>
      <c r="B56" s="218" t="s">
        <v>548</v>
      </c>
      <c r="C56" s="219"/>
      <c r="D56" s="220"/>
      <c r="E56" s="220"/>
      <c r="F56" s="221"/>
      <c r="G56" s="202">
        <f t="shared" ref="G56:V56" si="29">G57+G58</f>
        <v>0</v>
      </c>
      <c r="H56" s="202">
        <f t="shared" si="29"/>
        <v>0</v>
      </c>
      <c r="I56" s="202">
        <f t="shared" si="29"/>
        <v>0</v>
      </c>
      <c r="J56" s="202">
        <f t="shared" si="29"/>
        <v>0</v>
      </c>
      <c r="K56" s="202">
        <f t="shared" si="29"/>
        <v>0</v>
      </c>
      <c r="L56" s="202">
        <f t="shared" si="29"/>
        <v>0</v>
      </c>
      <c r="M56" s="202">
        <f t="shared" si="29"/>
        <v>0</v>
      </c>
      <c r="N56" s="202">
        <f t="shared" si="29"/>
        <v>0</v>
      </c>
      <c r="O56" s="202">
        <f t="shared" si="11"/>
        <v>0</v>
      </c>
      <c r="P56" s="202">
        <f t="shared" si="29"/>
        <v>0</v>
      </c>
      <c r="Q56" s="202">
        <f t="shared" si="29"/>
        <v>0</v>
      </c>
      <c r="R56" s="202">
        <f t="shared" si="29"/>
        <v>0</v>
      </c>
      <c r="S56" s="202">
        <f t="shared" si="29"/>
        <v>40666</v>
      </c>
      <c r="T56" s="202">
        <f t="shared" si="29"/>
        <v>0</v>
      </c>
      <c r="U56" s="202">
        <f t="shared" si="29"/>
        <v>40666</v>
      </c>
      <c r="V56" s="202">
        <f t="shared" si="29"/>
        <v>0</v>
      </c>
    </row>
    <row r="57" spans="1:22" s="167" customFormat="1">
      <c r="A57" s="199">
        <v>1</v>
      </c>
      <c r="B57" s="200" t="s">
        <v>391</v>
      </c>
      <c r="C57" s="210"/>
      <c r="D57" s="211"/>
      <c r="E57" s="211"/>
      <c r="F57" s="205"/>
      <c r="G57" s="202">
        <f t="shared" si="12"/>
        <v>0</v>
      </c>
      <c r="H57" s="202"/>
      <c r="I57" s="202"/>
      <c r="J57" s="202"/>
      <c r="K57" s="202">
        <f t="shared" si="13"/>
        <v>0</v>
      </c>
      <c r="L57" s="202"/>
      <c r="M57" s="202"/>
      <c r="N57" s="202"/>
      <c r="O57" s="207">
        <f t="shared" si="11"/>
        <v>0</v>
      </c>
      <c r="P57" s="202"/>
      <c r="Q57" s="202"/>
      <c r="R57" s="202"/>
      <c r="S57" s="202"/>
      <c r="T57" s="202"/>
      <c r="U57" s="202"/>
      <c r="V57" s="202"/>
    </row>
    <row r="58" spans="1:22" s="167" customFormat="1">
      <c r="A58" s="199">
        <v>2</v>
      </c>
      <c r="B58" s="200" t="s">
        <v>392</v>
      </c>
      <c r="C58" s="210"/>
      <c r="D58" s="211"/>
      <c r="E58" s="211"/>
      <c r="F58" s="205"/>
      <c r="G58" s="202">
        <f t="shared" ref="G58:V58" si="30">G59+G60</f>
        <v>0</v>
      </c>
      <c r="H58" s="202">
        <f t="shared" si="30"/>
        <v>0</v>
      </c>
      <c r="I58" s="202">
        <f t="shared" si="30"/>
        <v>0</v>
      </c>
      <c r="J58" s="202">
        <f t="shared" si="30"/>
        <v>0</v>
      </c>
      <c r="K58" s="202">
        <f t="shared" si="30"/>
        <v>0</v>
      </c>
      <c r="L58" s="202">
        <f t="shared" si="30"/>
        <v>0</v>
      </c>
      <c r="M58" s="202">
        <f t="shared" si="30"/>
        <v>0</v>
      </c>
      <c r="N58" s="202">
        <f t="shared" si="30"/>
        <v>0</v>
      </c>
      <c r="O58" s="207">
        <f t="shared" si="11"/>
        <v>0</v>
      </c>
      <c r="P58" s="202">
        <f t="shared" si="30"/>
        <v>0</v>
      </c>
      <c r="Q58" s="202">
        <f t="shared" si="30"/>
        <v>0</v>
      </c>
      <c r="R58" s="202">
        <f t="shared" si="30"/>
        <v>0</v>
      </c>
      <c r="S58" s="202">
        <f t="shared" si="30"/>
        <v>40666</v>
      </c>
      <c r="T58" s="202">
        <f t="shared" si="30"/>
        <v>0</v>
      </c>
      <c r="U58" s="202">
        <f t="shared" si="30"/>
        <v>40666</v>
      </c>
      <c r="V58" s="202">
        <f t="shared" si="30"/>
        <v>0</v>
      </c>
    </row>
    <row r="59" spans="1:22" s="167" customFormat="1" ht="41.4">
      <c r="A59" s="199" t="s">
        <v>393</v>
      </c>
      <c r="B59" s="200" t="s">
        <v>394</v>
      </c>
      <c r="C59" s="210"/>
      <c r="D59" s="211"/>
      <c r="E59" s="211"/>
      <c r="F59" s="205"/>
      <c r="G59" s="202">
        <f t="shared" si="12"/>
        <v>0</v>
      </c>
      <c r="H59" s="202"/>
      <c r="I59" s="202"/>
      <c r="J59" s="202"/>
      <c r="K59" s="202">
        <f t="shared" si="13"/>
        <v>0</v>
      </c>
      <c r="L59" s="202"/>
      <c r="M59" s="202"/>
      <c r="N59" s="202"/>
      <c r="O59" s="207">
        <f t="shared" si="11"/>
        <v>0</v>
      </c>
      <c r="P59" s="202"/>
      <c r="Q59" s="202"/>
      <c r="R59" s="202"/>
      <c r="S59" s="202"/>
      <c r="T59" s="202"/>
      <c r="U59" s="202"/>
      <c r="V59" s="202"/>
    </row>
    <row r="60" spans="1:22" s="167" customFormat="1" ht="27.6">
      <c r="A60" s="199" t="s">
        <v>395</v>
      </c>
      <c r="B60" s="200" t="s">
        <v>396</v>
      </c>
      <c r="C60" s="210"/>
      <c r="D60" s="211"/>
      <c r="E60" s="211"/>
      <c r="F60" s="205"/>
      <c r="G60" s="202">
        <f>SUM(G61:G74)</f>
        <v>0</v>
      </c>
      <c r="H60" s="202">
        <f t="shared" ref="H60:V60" si="31">SUM(H61:H74)</f>
        <v>0</v>
      </c>
      <c r="I60" s="202">
        <f t="shared" si="31"/>
        <v>0</v>
      </c>
      <c r="J60" s="202">
        <f t="shared" si="31"/>
        <v>0</v>
      </c>
      <c r="K60" s="202">
        <f t="shared" si="31"/>
        <v>0</v>
      </c>
      <c r="L60" s="202">
        <f t="shared" si="31"/>
        <v>0</v>
      </c>
      <c r="M60" s="202">
        <f t="shared" si="31"/>
        <v>0</v>
      </c>
      <c r="N60" s="202">
        <f t="shared" si="31"/>
        <v>0</v>
      </c>
      <c r="O60" s="207">
        <f t="shared" si="11"/>
        <v>0</v>
      </c>
      <c r="P60" s="202">
        <f t="shared" si="31"/>
        <v>0</v>
      </c>
      <c r="Q60" s="202">
        <f t="shared" si="31"/>
        <v>0</v>
      </c>
      <c r="R60" s="202">
        <f t="shared" si="31"/>
        <v>0</v>
      </c>
      <c r="S60" s="202">
        <f t="shared" si="31"/>
        <v>40666</v>
      </c>
      <c r="T60" s="202">
        <f t="shared" si="31"/>
        <v>0</v>
      </c>
      <c r="U60" s="202">
        <f t="shared" si="31"/>
        <v>40666</v>
      </c>
      <c r="V60" s="202">
        <f t="shared" si="31"/>
        <v>0</v>
      </c>
    </row>
    <row r="61" spans="1:22" s="167" customFormat="1" ht="55.2">
      <c r="A61" s="203">
        <v>1</v>
      </c>
      <c r="B61" s="209" t="s">
        <v>1122</v>
      </c>
      <c r="C61" s="210" t="s">
        <v>549</v>
      </c>
      <c r="D61" s="211"/>
      <c r="E61" s="211" t="s">
        <v>465</v>
      </c>
      <c r="F61" s="205" t="s">
        <v>550</v>
      </c>
      <c r="G61" s="207">
        <f t="shared" si="12"/>
        <v>0</v>
      </c>
      <c r="H61" s="207"/>
      <c r="I61" s="207"/>
      <c r="J61" s="207"/>
      <c r="K61" s="207">
        <f t="shared" si="13"/>
        <v>0</v>
      </c>
      <c r="L61" s="207"/>
      <c r="M61" s="207"/>
      <c r="N61" s="207"/>
      <c r="O61" s="207">
        <f t="shared" si="11"/>
        <v>0</v>
      </c>
      <c r="P61" s="207"/>
      <c r="Q61" s="207"/>
      <c r="R61" s="207"/>
      <c r="S61" s="207">
        <f>SUM(T61:V61)</f>
        <v>1276</v>
      </c>
      <c r="T61" s="207"/>
      <c r="U61" s="207">
        <v>1276</v>
      </c>
      <c r="V61" s="207"/>
    </row>
    <row r="62" spans="1:22" s="167" customFormat="1" ht="55.2">
      <c r="A62" s="206">
        <v>2</v>
      </c>
      <c r="B62" s="212" t="s">
        <v>551</v>
      </c>
      <c r="C62" s="206" t="s">
        <v>552</v>
      </c>
      <c r="D62" s="205"/>
      <c r="E62" s="213" t="s">
        <v>469</v>
      </c>
      <c r="F62" s="213" t="s">
        <v>553</v>
      </c>
      <c r="G62" s="207">
        <f t="shared" si="12"/>
        <v>0</v>
      </c>
      <c r="H62" s="207"/>
      <c r="I62" s="207"/>
      <c r="J62" s="207"/>
      <c r="K62" s="207">
        <f t="shared" si="13"/>
        <v>0</v>
      </c>
      <c r="L62" s="207"/>
      <c r="M62" s="207"/>
      <c r="N62" s="207"/>
      <c r="O62" s="207">
        <f t="shared" si="11"/>
        <v>0</v>
      </c>
      <c r="P62" s="207"/>
      <c r="Q62" s="207"/>
      <c r="R62" s="207"/>
      <c r="S62" s="207">
        <f t="shared" ref="S62:S74" si="32">SUM(T62:V62)</f>
        <v>12500</v>
      </c>
      <c r="T62" s="207"/>
      <c r="U62" s="207">
        <v>12500</v>
      </c>
      <c r="V62" s="207">
        <v>0</v>
      </c>
    </row>
    <row r="63" spans="1:22" s="167" customFormat="1" ht="41.4">
      <c r="A63" s="206">
        <v>3</v>
      </c>
      <c r="B63" s="212" t="s">
        <v>554</v>
      </c>
      <c r="C63" s="206" t="s">
        <v>555</v>
      </c>
      <c r="D63" s="205"/>
      <c r="E63" s="213"/>
      <c r="F63" s="213" t="s">
        <v>556</v>
      </c>
      <c r="G63" s="207">
        <f t="shared" si="12"/>
        <v>0</v>
      </c>
      <c r="H63" s="207"/>
      <c r="I63" s="207"/>
      <c r="J63" s="207"/>
      <c r="K63" s="207">
        <f t="shared" si="13"/>
        <v>0</v>
      </c>
      <c r="L63" s="207"/>
      <c r="M63" s="207"/>
      <c r="N63" s="207"/>
      <c r="O63" s="207">
        <f t="shared" si="11"/>
        <v>0</v>
      </c>
      <c r="P63" s="207"/>
      <c r="Q63" s="207"/>
      <c r="R63" s="207"/>
      <c r="S63" s="207">
        <f t="shared" si="32"/>
        <v>7190</v>
      </c>
      <c r="T63" s="207"/>
      <c r="U63" s="207">
        <v>7190</v>
      </c>
      <c r="V63" s="207">
        <v>0</v>
      </c>
    </row>
    <row r="64" spans="1:22" s="167" customFormat="1" ht="82.8">
      <c r="A64" s="206">
        <v>4</v>
      </c>
      <c r="B64" s="215" t="s">
        <v>557</v>
      </c>
      <c r="C64" s="223" t="s">
        <v>549</v>
      </c>
      <c r="D64" s="205"/>
      <c r="E64" s="216" t="s">
        <v>558</v>
      </c>
      <c r="F64" s="216" t="s">
        <v>559</v>
      </c>
      <c r="G64" s="207">
        <f t="shared" si="12"/>
        <v>0</v>
      </c>
      <c r="H64" s="207"/>
      <c r="I64" s="207"/>
      <c r="J64" s="207"/>
      <c r="K64" s="207">
        <f t="shared" si="13"/>
        <v>0</v>
      </c>
      <c r="L64" s="207"/>
      <c r="M64" s="207"/>
      <c r="N64" s="207"/>
      <c r="O64" s="207">
        <f t="shared" si="11"/>
        <v>0</v>
      </c>
      <c r="P64" s="207"/>
      <c r="Q64" s="207"/>
      <c r="R64" s="207"/>
      <c r="S64" s="207">
        <f t="shared" si="32"/>
        <v>5400</v>
      </c>
      <c r="T64" s="207"/>
      <c r="U64" s="224">
        <v>5400</v>
      </c>
      <c r="V64" s="207"/>
    </row>
    <row r="65" spans="1:22" s="167" customFormat="1" ht="55.2">
      <c r="A65" s="206">
        <v>5</v>
      </c>
      <c r="B65" s="215" t="s">
        <v>560</v>
      </c>
      <c r="C65" s="223" t="s">
        <v>549</v>
      </c>
      <c r="D65" s="205"/>
      <c r="E65" s="216" t="s">
        <v>558</v>
      </c>
      <c r="F65" s="223" t="s">
        <v>561</v>
      </c>
      <c r="G65" s="207">
        <f t="shared" si="12"/>
        <v>0</v>
      </c>
      <c r="H65" s="207"/>
      <c r="I65" s="207"/>
      <c r="J65" s="207"/>
      <c r="K65" s="207">
        <f t="shared" si="13"/>
        <v>0</v>
      </c>
      <c r="L65" s="207"/>
      <c r="M65" s="207"/>
      <c r="N65" s="207"/>
      <c r="O65" s="207">
        <f t="shared" si="11"/>
        <v>0</v>
      </c>
      <c r="P65" s="207"/>
      <c r="Q65" s="207"/>
      <c r="R65" s="207"/>
      <c r="S65" s="207">
        <f t="shared" si="32"/>
        <v>7100</v>
      </c>
      <c r="T65" s="207"/>
      <c r="U65" s="224">
        <v>7100</v>
      </c>
      <c r="V65" s="207"/>
    </row>
    <row r="66" spans="1:22" s="167" customFormat="1" ht="55.2">
      <c r="A66" s="206">
        <v>6</v>
      </c>
      <c r="B66" s="215" t="s">
        <v>562</v>
      </c>
      <c r="C66" s="223" t="s">
        <v>563</v>
      </c>
      <c r="D66" s="205"/>
      <c r="E66" s="225">
        <v>2023</v>
      </c>
      <c r="F66" s="216" t="s">
        <v>564</v>
      </c>
      <c r="G66" s="207">
        <f t="shared" si="12"/>
        <v>0</v>
      </c>
      <c r="H66" s="207"/>
      <c r="I66" s="207"/>
      <c r="J66" s="207"/>
      <c r="K66" s="207">
        <f t="shared" si="13"/>
        <v>0</v>
      </c>
      <c r="L66" s="207"/>
      <c r="M66" s="207"/>
      <c r="N66" s="207"/>
      <c r="O66" s="207">
        <f t="shared" si="11"/>
        <v>0</v>
      </c>
      <c r="P66" s="207"/>
      <c r="Q66" s="207"/>
      <c r="R66" s="207"/>
      <c r="S66" s="207">
        <f t="shared" si="32"/>
        <v>630</v>
      </c>
      <c r="T66" s="207"/>
      <c r="U66" s="224">
        <v>630</v>
      </c>
      <c r="V66" s="207"/>
    </row>
    <row r="67" spans="1:22" s="167" customFormat="1" ht="41.4">
      <c r="A67" s="206">
        <v>7</v>
      </c>
      <c r="B67" s="215" t="s">
        <v>565</v>
      </c>
      <c r="C67" s="223" t="s">
        <v>566</v>
      </c>
      <c r="D67" s="205"/>
      <c r="E67" s="225">
        <v>2023</v>
      </c>
      <c r="F67" s="216" t="s">
        <v>567</v>
      </c>
      <c r="G67" s="207">
        <f t="shared" si="12"/>
        <v>0</v>
      </c>
      <c r="H67" s="207"/>
      <c r="I67" s="207"/>
      <c r="J67" s="207"/>
      <c r="K67" s="207">
        <f t="shared" si="13"/>
        <v>0</v>
      </c>
      <c r="L67" s="207"/>
      <c r="M67" s="207"/>
      <c r="N67" s="207"/>
      <c r="O67" s="207">
        <f t="shared" si="11"/>
        <v>0</v>
      </c>
      <c r="P67" s="207"/>
      <c r="Q67" s="207"/>
      <c r="R67" s="207"/>
      <c r="S67" s="207">
        <f t="shared" si="32"/>
        <v>510</v>
      </c>
      <c r="T67" s="207"/>
      <c r="U67" s="224">
        <v>510</v>
      </c>
      <c r="V67" s="207"/>
    </row>
    <row r="68" spans="1:22" s="167" customFormat="1" ht="55.2">
      <c r="A68" s="206">
        <v>8</v>
      </c>
      <c r="B68" s="215" t="s">
        <v>568</v>
      </c>
      <c r="C68" s="223" t="s">
        <v>569</v>
      </c>
      <c r="D68" s="205"/>
      <c r="E68" s="225">
        <v>2023</v>
      </c>
      <c r="F68" s="216" t="s">
        <v>570</v>
      </c>
      <c r="G68" s="207">
        <f t="shared" si="12"/>
        <v>0</v>
      </c>
      <c r="H68" s="207"/>
      <c r="I68" s="207"/>
      <c r="J68" s="207"/>
      <c r="K68" s="207">
        <f t="shared" si="13"/>
        <v>0</v>
      </c>
      <c r="L68" s="207"/>
      <c r="M68" s="207"/>
      <c r="N68" s="207"/>
      <c r="O68" s="207">
        <f t="shared" si="11"/>
        <v>0</v>
      </c>
      <c r="P68" s="207"/>
      <c r="Q68" s="207"/>
      <c r="R68" s="207"/>
      <c r="S68" s="207">
        <f t="shared" si="32"/>
        <v>1010</v>
      </c>
      <c r="T68" s="207"/>
      <c r="U68" s="224">
        <v>1010</v>
      </c>
      <c r="V68" s="207"/>
    </row>
    <row r="69" spans="1:22" s="167" customFormat="1" ht="69">
      <c r="A69" s="206">
        <v>9</v>
      </c>
      <c r="B69" s="215" t="s">
        <v>571</v>
      </c>
      <c r="C69" s="223" t="s">
        <v>572</v>
      </c>
      <c r="D69" s="205"/>
      <c r="E69" s="225">
        <v>2023</v>
      </c>
      <c r="F69" s="216" t="s">
        <v>573</v>
      </c>
      <c r="G69" s="207">
        <f t="shared" si="12"/>
        <v>0</v>
      </c>
      <c r="H69" s="207"/>
      <c r="I69" s="207"/>
      <c r="J69" s="207"/>
      <c r="K69" s="207">
        <f t="shared" si="13"/>
        <v>0</v>
      </c>
      <c r="L69" s="207"/>
      <c r="M69" s="207"/>
      <c r="N69" s="207"/>
      <c r="O69" s="207">
        <f t="shared" si="11"/>
        <v>0</v>
      </c>
      <c r="P69" s="207"/>
      <c r="Q69" s="207"/>
      <c r="R69" s="207"/>
      <c r="S69" s="207">
        <f t="shared" si="32"/>
        <v>624</v>
      </c>
      <c r="T69" s="207"/>
      <c r="U69" s="224">
        <v>624</v>
      </c>
      <c r="V69" s="207"/>
    </row>
    <row r="70" spans="1:22" s="167" customFormat="1" ht="55.2">
      <c r="A70" s="206">
        <v>10</v>
      </c>
      <c r="B70" s="215" t="s">
        <v>574</v>
      </c>
      <c r="C70" s="223" t="s">
        <v>575</v>
      </c>
      <c r="D70" s="205"/>
      <c r="E70" s="225">
        <v>2023</v>
      </c>
      <c r="F70" s="216" t="s">
        <v>576</v>
      </c>
      <c r="G70" s="207">
        <f t="shared" si="12"/>
        <v>0</v>
      </c>
      <c r="H70" s="207"/>
      <c r="I70" s="207"/>
      <c r="J70" s="207"/>
      <c r="K70" s="207">
        <f t="shared" si="13"/>
        <v>0</v>
      </c>
      <c r="L70" s="207"/>
      <c r="M70" s="207"/>
      <c r="N70" s="207"/>
      <c r="O70" s="207">
        <f t="shared" si="11"/>
        <v>0</v>
      </c>
      <c r="P70" s="207"/>
      <c r="Q70" s="207"/>
      <c r="R70" s="207"/>
      <c r="S70" s="207">
        <f t="shared" si="32"/>
        <v>453</v>
      </c>
      <c r="T70" s="207"/>
      <c r="U70" s="224">
        <v>453</v>
      </c>
      <c r="V70" s="207"/>
    </row>
    <row r="71" spans="1:22" s="167" customFormat="1" ht="55.2">
      <c r="A71" s="206">
        <v>11</v>
      </c>
      <c r="B71" s="215" t="s">
        <v>577</v>
      </c>
      <c r="C71" s="223" t="s">
        <v>578</v>
      </c>
      <c r="D71" s="205"/>
      <c r="E71" s="225">
        <v>2023</v>
      </c>
      <c r="F71" s="216" t="s">
        <v>579</v>
      </c>
      <c r="G71" s="207">
        <f t="shared" si="12"/>
        <v>0</v>
      </c>
      <c r="H71" s="207"/>
      <c r="I71" s="207"/>
      <c r="J71" s="207"/>
      <c r="K71" s="207">
        <f t="shared" si="13"/>
        <v>0</v>
      </c>
      <c r="L71" s="207"/>
      <c r="M71" s="207"/>
      <c r="N71" s="207"/>
      <c r="O71" s="207">
        <f t="shared" si="11"/>
        <v>0</v>
      </c>
      <c r="P71" s="207"/>
      <c r="Q71" s="207"/>
      <c r="R71" s="207"/>
      <c r="S71" s="207">
        <f t="shared" si="32"/>
        <v>1357</v>
      </c>
      <c r="T71" s="207"/>
      <c r="U71" s="224">
        <v>1357</v>
      </c>
      <c r="V71" s="207"/>
    </row>
    <row r="72" spans="1:22" s="167" customFormat="1" ht="55.2">
      <c r="A72" s="206">
        <v>12</v>
      </c>
      <c r="B72" s="215" t="s">
        <v>580</v>
      </c>
      <c r="C72" s="223" t="s">
        <v>581</v>
      </c>
      <c r="D72" s="205"/>
      <c r="E72" s="225">
        <v>2023</v>
      </c>
      <c r="F72" s="216" t="s">
        <v>582</v>
      </c>
      <c r="G72" s="207">
        <f t="shared" si="12"/>
        <v>0</v>
      </c>
      <c r="H72" s="207"/>
      <c r="I72" s="207"/>
      <c r="J72" s="207"/>
      <c r="K72" s="207">
        <f t="shared" si="13"/>
        <v>0</v>
      </c>
      <c r="L72" s="207"/>
      <c r="M72" s="207"/>
      <c r="N72" s="207"/>
      <c r="O72" s="207">
        <f t="shared" si="11"/>
        <v>0</v>
      </c>
      <c r="P72" s="207"/>
      <c r="Q72" s="207"/>
      <c r="R72" s="207"/>
      <c r="S72" s="207">
        <f t="shared" si="32"/>
        <v>715</v>
      </c>
      <c r="T72" s="207"/>
      <c r="U72" s="224">
        <v>715</v>
      </c>
      <c r="V72" s="207"/>
    </row>
    <row r="73" spans="1:22" s="167" customFormat="1" ht="41.4">
      <c r="A73" s="206">
        <v>13</v>
      </c>
      <c r="B73" s="215" t="s">
        <v>583</v>
      </c>
      <c r="C73" s="223" t="s">
        <v>584</v>
      </c>
      <c r="D73" s="205"/>
      <c r="E73" s="225">
        <v>2023</v>
      </c>
      <c r="F73" s="216" t="s">
        <v>585</v>
      </c>
      <c r="G73" s="207">
        <f t="shared" si="12"/>
        <v>0</v>
      </c>
      <c r="H73" s="207"/>
      <c r="I73" s="207"/>
      <c r="J73" s="207"/>
      <c r="K73" s="207">
        <f t="shared" si="13"/>
        <v>0</v>
      </c>
      <c r="L73" s="207"/>
      <c r="M73" s="207"/>
      <c r="N73" s="207"/>
      <c r="O73" s="207">
        <f t="shared" si="11"/>
        <v>0</v>
      </c>
      <c r="P73" s="207"/>
      <c r="Q73" s="207"/>
      <c r="R73" s="207"/>
      <c r="S73" s="207">
        <f t="shared" si="32"/>
        <v>541</v>
      </c>
      <c r="T73" s="207"/>
      <c r="U73" s="224">
        <v>541</v>
      </c>
      <c r="V73" s="207"/>
    </row>
    <row r="74" spans="1:22" s="167" customFormat="1" ht="55.2">
      <c r="A74" s="206">
        <v>14</v>
      </c>
      <c r="B74" s="215" t="s">
        <v>586</v>
      </c>
      <c r="C74" s="223" t="s">
        <v>587</v>
      </c>
      <c r="D74" s="205"/>
      <c r="E74" s="225">
        <v>2023</v>
      </c>
      <c r="F74" s="216" t="s">
        <v>588</v>
      </c>
      <c r="G74" s="207">
        <f t="shared" si="12"/>
        <v>0</v>
      </c>
      <c r="H74" s="207"/>
      <c r="I74" s="207"/>
      <c r="J74" s="207"/>
      <c r="K74" s="207">
        <f t="shared" si="13"/>
        <v>0</v>
      </c>
      <c r="L74" s="207"/>
      <c r="M74" s="207"/>
      <c r="N74" s="207"/>
      <c r="O74" s="207">
        <f t="shared" si="11"/>
        <v>0</v>
      </c>
      <c r="P74" s="207"/>
      <c r="Q74" s="207"/>
      <c r="R74" s="207"/>
      <c r="S74" s="207">
        <f t="shared" si="32"/>
        <v>1360</v>
      </c>
      <c r="T74" s="207"/>
      <c r="U74" s="224">
        <v>1360</v>
      </c>
      <c r="V74" s="207"/>
    </row>
    <row r="75" spans="1:22" s="222" customFormat="1">
      <c r="A75" s="217" t="s">
        <v>120</v>
      </c>
      <c r="B75" s="218" t="s">
        <v>339</v>
      </c>
      <c r="C75" s="219"/>
      <c r="D75" s="220"/>
      <c r="E75" s="220"/>
      <c r="F75" s="221"/>
      <c r="G75" s="202">
        <f t="shared" ref="G75:R75" si="33">G76+G77</f>
        <v>0</v>
      </c>
      <c r="H75" s="202">
        <f t="shared" si="33"/>
        <v>0</v>
      </c>
      <c r="I75" s="202">
        <f t="shared" si="33"/>
        <v>0</v>
      </c>
      <c r="J75" s="202">
        <f t="shared" si="33"/>
        <v>0</v>
      </c>
      <c r="K75" s="202">
        <f t="shared" si="33"/>
        <v>0</v>
      </c>
      <c r="L75" s="202">
        <f t="shared" si="33"/>
        <v>0</v>
      </c>
      <c r="M75" s="202">
        <f t="shared" si="33"/>
        <v>0</v>
      </c>
      <c r="N75" s="202">
        <f t="shared" si="33"/>
        <v>0</v>
      </c>
      <c r="O75" s="202">
        <f t="shared" si="11"/>
        <v>0</v>
      </c>
      <c r="P75" s="202">
        <f t="shared" si="33"/>
        <v>0</v>
      </c>
      <c r="Q75" s="202">
        <f t="shared" si="33"/>
        <v>0</v>
      </c>
      <c r="R75" s="202">
        <f t="shared" si="33"/>
        <v>0</v>
      </c>
      <c r="S75" s="202">
        <f>S76+S77</f>
        <v>14134</v>
      </c>
      <c r="T75" s="202">
        <f t="shared" ref="T75:V75" si="34">T76+T77</f>
        <v>0</v>
      </c>
      <c r="U75" s="202">
        <f t="shared" si="34"/>
        <v>8134</v>
      </c>
      <c r="V75" s="202">
        <f t="shared" si="34"/>
        <v>6000</v>
      </c>
    </row>
    <row r="76" spans="1:22" s="167" customFormat="1">
      <c r="A76" s="199">
        <v>1</v>
      </c>
      <c r="B76" s="200" t="s">
        <v>391</v>
      </c>
      <c r="C76" s="210"/>
      <c r="D76" s="211"/>
      <c r="E76" s="211"/>
      <c r="F76" s="205"/>
      <c r="G76" s="202">
        <f t="shared" si="12"/>
        <v>0</v>
      </c>
      <c r="H76" s="202"/>
      <c r="I76" s="202"/>
      <c r="J76" s="202"/>
      <c r="K76" s="202">
        <f t="shared" si="13"/>
        <v>0</v>
      </c>
      <c r="L76" s="202"/>
      <c r="M76" s="202"/>
      <c r="N76" s="202"/>
      <c r="O76" s="207">
        <f t="shared" si="11"/>
        <v>0</v>
      </c>
      <c r="P76" s="202"/>
      <c r="Q76" s="202"/>
      <c r="R76" s="202"/>
      <c r="S76" s="202"/>
      <c r="T76" s="202"/>
      <c r="U76" s="202"/>
      <c r="V76" s="202"/>
    </row>
    <row r="77" spans="1:22" s="167" customFormat="1">
      <c r="A77" s="199">
        <v>2</v>
      </c>
      <c r="B77" s="200" t="s">
        <v>392</v>
      </c>
      <c r="C77" s="210"/>
      <c r="D77" s="211"/>
      <c r="E77" s="211"/>
      <c r="F77" s="205"/>
      <c r="G77" s="202">
        <f t="shared" ref="G77:V77" si="35">G78+G79</f>
        <v>0</v>
      </c>
      <c r="H77" s="202">
        <f t="shared" si="35"/>
        <v>0</v>
      </c>
      <c r="I77" s="202">
        <f t="shared" si="35"/>
        <v>0</v>
      </c>
      <c r="J77" s="202">
        <f t="shared" si="35"/>
        <v>0</v>
      </c>
      <c r="K77" s="202">
        <f t="shared" si="35"/>
        <v>0</v>
      </c>
      <c r="L77" s="202">
        <f t="shared" si="35"/>
        <v>0</v>
      </c>
      <c r="M77" s="202">
        <f t="shared" si="35"/>
        <v>0</v>
      </c>
      <c r="N77" s="202">
        <f t="shared" si="35"/>
        <v>0</v>
      </c>
      <c r="O77" s="207">
        <f t="shared" si="11"/>
        <v>0</v>
      </c>
      <c r="P77" s="202">
        <f t="shared" si="35"/>
        <v>0</v>
      </c>
      <c r="Q77" s="202">
        <f t="shared" si="35"/>
        <v>0</v>
      </c>
      <c r="R77" s="202">
        <f t="shared" si="35"/>
        <v>0</v>
      </c>
      <c r="S77" s="202">
        <f t="shared" si="35"/>
        <v>14134</v>
      </c>
      <c r="T77" s="202">
        <f t="shared" si="35"/>
        <v>0</v>
      </c>
      <c r="U77" s="202">
        <f t="shared" si="35"/>
        <v>8134</v>
      </c>
      <c r="V77" s="202">
        <f t="shared" si="35"/>
        <v>6000</v>
      </c>
    </row>
    <row r="78" spans="1:22" s="167" customFormat="1" ht="41.4">
      <c r="A78" s="199" t="s">
        <v>393</v>
      </c>
      <c r="B78" s="200" t="s">
        <v>394</v>
      </c>
      <c r="C78" s="210"/>
      <c r="D78" s="211"/>
      <c r="E78" s="211"/>
      <c r="F78" s="205"/>
      <c r="G78" s="202">
        <f t="shared" si="12"/>
        <v>0</v>
      </c>
      <c r="H78" s="202"/>
      <c r="I78" s="202"/>
      <c r="J78" s="202"/>
      <c r="K78" s="202">
        <f t="shared" si="13"/>
        <v>0</v>
      </c>
      <c r="L78" s="202"/>
      <c r="M78" s="202"/>
      <c r="N78" s="202"/>
      <c r="O78" s="207">
        <f t="shared" si="11"/>
        <v>0</v>
      </c>
      <c r="P78" s="202"/>
      <c r="Q78" s="202"/>
      <c r="R78" s="202"/>
      <c r="S78" s="202"/>
      <c r="T78" s="202"/>
      <c r="U78" s="202"/>
      <c r="V78" s="202"/>
    </row>
    <row r="79" spans="1:22" s="167" customFormat="1" ht="27.6">
      <c r="A79" s="199" t="s">
        <v>395</v>
      </c>
      <c r="B79" s="200" t="s">
        <v>396</v>
      </c>
      <c r="C79" s="210"/>
      <c r="D79" s="211"/>
      <c r="E79" s="211"/>
      <c r="F79" s="205"/>
      <c r="G79" s="202">
        <f>SUM(G80:G84)</f>
        <v>0</v>
      </c>
      <c r="H79" s="202">
        <f t="shared" ref="H79:V79" si="36">SUM(H80:H84)</f>
        <v>0</v>
      </c>
      <c r="I79" s="202">
        <f t="shared" si="36"/>
        <v>0</v>
      </c>
      <c r="J79" s="202">
        <f t="shared" si="36"/>
        <v>0</v>
      </c>
      <c r="K79" s="202">
        <f t="shared" si="36"/>
        <v>0</v>
      </c>
      <c r="L79" s="202">
        <f t="shared" si="36"/>
        <v>0</v>
      </c>
      <c r="M79" s="202">
        <f t="shared" si="36"/>
        <v>0</v>
      </c>
      <c r="N79" s="202">
        <f t="shared" si="36"/>
        <v>0</v>
      </c>
      <c r="O79" s="207">
        <f t="shared" si="11"/>
        <v>0</v>
      </c>
      <c r="P79" s="202">
        <f t="shared" si="36"/>
        <v>0</v>
      </c>
      <c r="Q79" s="202">
        <f t="shared" si="36"/>
        <v>0</v>
      </c>
      <c r="R79" s="202">
        <f t="shared" si="36"/>
        <v>0</v>
      </c>
      <c r="S79" s="202">
        <f t="shared" si="36"/>
        <v>14134</v>
      </c>
      <c r="T79" s="202">
        <f t="shared" si="36"/>
        <v>0</v>
      </c>
      <c r="U79" s="202">
        <f t="shared" si="36"/>
        <v>8134</v>
      </c>
      <c r="V79" s="202">
        <f t="shared" si="36"/>
        <v>6000</v>
      </c>
    </row>
    <row r="80" spans="1:22" s="167" customFormat="1" ht="41.4">
      <c r="A80" s="203">
        <v>1</v>
      </c>
      <c r="B80" s="209" t="s">
        <v>589</v>
      </c>
      <c r="C80" s="210" t="s">
        <v>590</v>
      </c>
      <c r="D80" s="205"/>
      <c r="E80" s="205" t="s">
        <v>465</v>
      </c>
      <c r="F80" s="205" t="s">
        <v>591</v>
      </c>
      <c r="G80" s="207">
        <f t="shared" si="12"/>
        <v>0</v>
      </c>
      <c r="H80" s="207"/>
      <c r="I80" s="207"/>
      <c r="J80" s="207"/>
      <c r="K80" s="207">
        <f t="shared" si="13"/>
        <v>0</v>
      </c>
      <c r="L80" s="207"/>
      <c r="M80" s="207"/>
      <c r="N80" s="207"/>
      <c r="O80" s="207">
        <f t="shared" si="11"/>
        <v>0</v>
      </c>
      <c r="P80" s="207"/>
      <c r="Q80" s="207"/>
      <c r="R80" s="207"/>
      <c r="S80" s="207">
        <f t="shared" ref="S80:S132" si="37">SUM(T80:V80)</f>
        <v>534</v>
      </c>
      <c r="T80" s="207"/>
      <c r="U80" s="207">
        <v>534</v>
      </c>
      <c r="V80" s="207"/>
    </row>
    <row r="81" spans="1:22" s="167" customFormat="1" ht="41.4">
      <c r="A81" s="213">
        <v>2</v>
      </c>
      <c r="B81" s="214" t="s">
        <v>592</v>
      </c>
      <c r="C81" s="213" t="s">
        <v>593</v>
      </c>
      <c r="D81" s="205"/>
      <c r="E81" s="213"/>
      <c r="F81" s="213" t="s">
        <v>594</v>
      </c>
      <c r="G81" s="207">
        <f t="shared" si="12"/>
        <v>0</v>
      </c>
      <c r="H81" s="207"/>
      <c r="I81" s="207"/>
      <c r="J81" s="207"/>
      <c r="K81" s="207">
        <f t="shared" si="13"/>
        <v>0</v>
      </c>
      <c r="L81" s="207"/>
      <c r="M81" s="207"/>
      <c r="N81" s="207"/>
      <c r="O81" s="207">
        <f t="shared" si="11"/>
        <v>0</v>
      </c>
      <c r="P81" s="207"/>
      <c r="Q81" s="207"/>
      <c r="R81" s="207"/>
      <c r="S81" s="207">
        <f t="shared" si="37"/>
        <v>7600</v>
      </c>
      <c r="T81" s="207"/>
      <c r="U81" s="207">
        <v>7600</v>
      </c>
      <c r="V81" s="207">
        <v>0</v>
      </c>
    </row>
    <row r="82" spans="1:22" s="167" customFormat="1" ht="55.2">
      <c r="A82" s="213">
        <v>3</v>
      </c>
      <c r="B82" s="215" t="s">
        <v>595</v>
      </c>
      <c r="C82" s="216" t="s">
        <v>596</v>
      </c>
      <c r="D82" s="205"/>
      <c r="E82" s="216" t="s">
        <v>484</v>
      </c>
      <c r="F82" s="216" t="s">
        <v>597</v>
      </c>
      <c r="G82" s="207">
        <f t="shared" si="12"/>
        <v>0</v>
      </c>
      <c r="H82" s="207"/>
      <c r="I82" s="207"/>
      <c r="J82" s="207"/>
      <c r="K82" s="207">
        <f t="shared" si="13"/>
        <v>0</v>
      </c>
      <c r="L82" s="207"/>
      <c r="M82" s="207"/>
      <c r="N82" s="207"/>
      <c r="O82" s="207">
        <f t="shared" ref="O82:O145" si="38">SUM(P82:R82)</f>
        <v>0</v>
      </c>
      <c r="P82" s="207"/>
      <c r="Q82" s="207"/>
      <c r="R82" s="207"/>
      <c r="S82" s="207">
        <f t="shared" si="37"/>
        <v>2700</v>
      </c>
      <c r="T82" s="207"/>
      <c r="U82" s="208"/>
      <c r="V82" s="208">
        <v>2700</v>
      </c>
    </row>
    <row r="83" spans="1:22" s="167" customFormat="1" ht="55.2">
      <c r="A83" s="213">
        <v>4</v>
      </c>
      <c r="B83" s="215" t="s">
        <v>598</v>
      </c>
      <c r="C83" s="216" t="s">
        <v>599</v>
      </c>
      <c r="D83" s="205"/>
      <c r="E83" s="216" t="s">
        <v>484</v>
      </c>
      <c r="F83" s="216" t="s">
        <v>600</v>
      </c>
      <c r="G83" s="207">
        <f t="shared" si="12"/>
        <v>0</v>
      </c>
      <c r="H83" s="207"/>
      <c r="I83" s="207"/>
      <c r="J83" s="207"/>
      <c r="K83" s="207">
        <f t="shared" si="13"/>
        <v>0</v>
      </c>
      <c r="L83" s="207"/>
      <c r="M83" s="207"/>
      <c r="N83" s="207"/>
      <c r="O83" s="207">
        <f t="shared" si="38"/>
        <v>0</v>
      </c>
      <c r="P83" s="207"/>
      <c r="Q83" s="207"/>
      <c r="R83" s="207"/>
      <c r="S83" s="207">
        <f t="shared" si="37"/>
        <v>2100</v>
      </c>
      <c r="T83" s="207"/>
      <c r="U83" s="208"/>
      <c r="V83" s="208">
        <v>2100</v>
      </c>
    </row>
    <row r="84" spans="1:22" s="167" customFormat="1" ht="55.2">
      <c r="A84" s="213">
        <v>5</v>
      </c>
      <c r="B84" s="215" t="s">
        <v>601</v>
      </c>
      <c r="C84" s="216" t="s">
        <v>602</v>
      </c>
      <c r="D84" s="205"/>
      <c r="E84" s="216" t="s">
        <v>484</v>
      </c>
      <c r="F84" s="216" t="s">
        <v>603</v>
      </c>
      <c r="G84" s="207">
        <f t="shared" si="12"/>
        <v>0</v>
      </c>
      <c r="H84" s="207"/>
      <c r="I84" s="207"/>
      <c r="J84" s="207"/>
      <c r="K84" s="207">
        <f t="shared" si="13"/>
        <v>0</v>
      </c>
      <c r="L84" s="207"/>
      <c r="M84" s="207"/>
      <c r="N84" s="207"/>
      <c r="O84" s="207">
        <f t="shared" si="38"/>
        <v>0</v>
      </c>
      <c r="P84" s="207"/>
      <c r="Q84" s="207"/>
      <c r="R84" s="207"/>
      <c r="S84" s="207">
        <f t="shared" si="37"/>
        <v>1200</v>
      </c>
      <c r="T84" s="207"/>
      <c r="U84" s="208"/>
      <c r="V84" s="208">
        <v>1200</v>
      </c>
    </row>
    <row r="85" spans="1:22" s="222" customFormat="1">
      <c r="A85" s="217" t="s">
        <v>137</v>
      </c>
      <c r="B85" s="218" t="s">
        <v>604</v>
      </c>
      <c r="C85" s="219"/>
      <c r="D85" s="220"/>
      <c r="E85" s="220"/>
      <c r="F85" s="221"/>
      <c r="G85" s="202">
        <f t="shared" ref="G85:R85" si="39">G86+G87</f>
        <v>0</v>
      </c>
      <c r="H85" s="202">
        <f t="shared" si="39"/>
        <v>0</v>
      </c>
      <c r="I85" s="202">
        <f t="shared" si="39"/>
        <v>0</v>
      </c>
      <c r="J85" s="202">
        <f t="shared" si="39"/>
        <v>0</v>
      </c>
      <c r="K85" s="202">
        <f t="shared" si="39"/>
        <v>0</v>
      </c>
      <c r="L85" s="202">
        <f t="shared" si="39"/>
        <v>0</v>
      </c>
      <c r="M85" s="202">
        <f t="shared" si="39"/>
        <v>0</v>
      </c>
      <c r="N85" s="202">
        <f t="shared" si="39"/>
        <v>0</v>
      </c>
      <c r="O85" s="202">
        <f t="shared" si="38"/>
        <v>0</v>
      </c>
      <c r="P85" s="202">
        <f t="shared" si="39"/>
        <v>0</v>
      </c>
      <c r="Q85" s="202">
        <f t="shared" si="39"/>
        <v>0</v>
      </c>
      <c r="R85" s="202">
        <f t="shared" si="39"/>
        <v>0</v>
      </c>
      <c r="S85" s="202">
        <f>S86+S87</f>
        <v>29960</v>
      </c>
      <c r="T85" s="202">
        <f t="shared" ref="T85:V85" si="40">T86+T87</f>
        <v>0</v>
      </c>
      <c r="U85" s="202">
        <f t="shared" si="40"/>
        <v>0</v>
      </c>
      <c r="V85" s="202">
        <f t="shared" si="40"/>
        <v>29960</v>
      </c>
    </row>
    <row r="86" spans="1:22" s="167" customFormat="1">
      <c r="A86" s="199">
        <v>1</v>
      </c>
      <c r="B86" s="200" t="s">
        <v>391</v>
      </c>
      <c r="C86" s="210"/>
      <c r="D86" s="211"/>
      <c r="E86" s="211"/>
      <c r="F86" s="205"/>
      <c r="G86" s="202">
        <f t="shared" si="12"/>
        <v>0</v>
      </c>
      <c r="H86" s="202"/>
      <c r="I86" s="202"/>
      <c r="J86" s="202"/>
      <c r="K86" s="202">
        <f t="shared" si="13"/>
        <v>0</v>
      </c>
      <c r="L86" s="202"/>
      <c r="M86" s="202"/>
      <c r="N86" s="202"/>
      <c r="O86" s="207">
        <f t="shared" si="38"/>
        <v>0</v>
      </c>
      <c r="P86" s="202"/>
      <c r="Q86" s="202"/>
      <c r="R86" s="202"/>
      <c r="S86" s="202">
        <f t="shared" si="37"/>
        <v>0</v>
      </c>
      <c r="T86" s="202"/>
      <c r="U86" s="202"/>
      <c r="V86" s="202"/>
    </row>
    <row r="87" spans="1:22" s="167" customFormat="1">
      <c r="A87" s="199">
        <v>2</v>
      </c>
      <c r="B87" s="200" t="s">
        <v>392</v>
      </c>
      <c r="C87" s="210"/>
      <c r="D87" s="211"/>
      <c r="E87" s="211"/>
      <c r="F87" s="205"/>
      <c r="G87" s="202">
        <f t="shared" ref="G87:R87" si="41">G88+G89</f>
        <v>0</v>
      </c>
      <c r="H87" s="202">
        <f t="shared" si="41"/>
        <v>0</v>
      </c>
      <c r="I87" s="202">
        <f t="shared" si="41"/>
        <v>0</v>
      </c>
      <c r="J87" s="202">
        <f t="shared" si="41"/>
        <v>0</v>
      </c>
      <c r="K87" s="202">
        <f t="shared" si="41"/>
        <v>0</v>
      </c>
      <c r="L87" s="202">
        <f t="shared" si="41"/>
        <v>0</v>
      </c>
      <c r="M87" s="202">
        <f t="shared" si="41"/>
        <v>0</v>
      </c>
      <c r="N87" s="202">
        <f t="shared" si="41"/>
        <v>0</v>
      </c>
      <c r="O87" s="207">
        <f t="shared" si="38"/>
        <v>0</v>
      </c>
      <c r="P87" s="202">
        <f t="shared" si="41"/>
        <v>0</v>
      </c>
      <c r="Q87" s="202">
        <f t="shared" si="41"/>
        <v>0</v>
      </c>
      <c r="R87" s="202">
        <f t="shared" si="41"/>
        <v>0</v>
      </c>
      <c r="S87" s="202">
        <f>S88+S89</f>
        <v>29960</v>
      </c>
      <c r="T87" s="202">
        <f t="shared" ref="T87:V87" si="42">T88+T89</f>
        <v>0</v>
      </c>
      <c r="U87" s="202">
        <f t="shared" si="42"/>
        <v>0</v>
      </c>
      <c r="V87" s="202">
        <f t="shared" si="42"/>
        <v>29960</v>
      </c>
    </row>
    <row r="88" spans="1:22" s="167" customFormat="1" ht="41.4">
      <c r="A88" s="199" t="s">
        <v>393</v>
      </c>
      <c r="B88" s="200" t="s">
        <v>394</v>
      </c>
      <c r="C88" s="210"/>
      <c r="D88" s="211"/>
      <c r="E88" s="211"/>
      <c r="F88" s="205"/>
      <c r="G88" s="202">
        <f t="shared" si="12"/>
        <v>0</v>
      </c>
      <c r="H88" s="202"/>
      <c r="I88" s="202"/>
      <c r="J88" s="202"/>
      <c r="K88" s="202">
        <f t="shared" si="13"/>
        <v>0</v>
      </c>
      <c r="L88" s="202"/>
      <c r="M88" s="202"/>
      <c r="N88" s="202"/>
      <c r="O88" s="207">
        <f t="shared" si="38"/>
        <v>0</v>
      </c>
      <c r="P88" s="202"/>
      <c r="Q88" s="202"/>
      <c r="R88" s="202"/>
      <c r="S88" s="202">
        <f t="shared" si="37"/>
        <v>0</v>
      </c>
      <c r="T88" s="202"/>
      <c r="U88" s="202"/>
      <c r="V88" s="202"/>
    </row>
    <row r="89" spans="1:22" s="167" customFormat="1" ht="27.6">
      <c r="A89" s="199" t="s">
        <v>395</v>
      </c>
      <c r="B89" s="200" t="s">
        <v>396</v>
      </c>
      <c r="C89" s="210"/>
      <c r="D89" s="211"/>
      <c r="E89" s="211"/>
      <c r="F89" s="205"/>
      <c r="G89" s="202">
        <f t="shared" ref="G89:V89" si="43">SUM(G90:G95)</f>
        <v>0</v>
      </c>
      <c r="H89" s="202">
        <f t="shared" si="43"/>
        <v>0</v>
      </c>
      <c r="I89" s="202">
        <f t="shared" si="43"/>
        <v>0</v>
      </c>
      <c r="J89" s="202">
        <f t="shared" si="43"/>
        <v>0</v>
      </c>
      <c r="K89" s="202">
        <f t="shared" si="43"/>
        <v>0</v>
      </c>
      <c r="L89" s="202">
        <f t="shared" si="43"/>
        <v>0</v>
      </c>
      <c r="M89" s="202">
        <f t="shared" si="43"/>
        <v>0</v>
      </c>
      <c r="N89" s="202">
        <f t="shared" si="43"/>
        <v>0</v>
      </c>
      <c r="O89" s="207">
        <f t="shared" si="38"/>
        <v>0</v>
      </c>
      <c r="P89" s="202">
        <f t="shared" si="43"/>
        <v>0</v>
      </c>
      <c r="Q89" s="202">
        <f t="shared" si="43"/>
        <v>0</v>
      </c>
      <c r="R89" s="202">
        <f t="shared" si="43"/>
        <v>0</v>
      </c>
      <c r="S89" s="202">
        <f t="shared" si="43"/>
        <v>29960</v>
      </c>
      <c r="T89" s="202">
        <f t="shared" si="43"/>
        <v>0</v>
      </c>
      <c r="U89" s="202">
        <f t="shared" si="43"/>
        <v>0</v>
      </c>
      <c r="V89" s="202">
        <f t="shared" si="43"/>
        <v>29960</v>
      </c>
    </row>
    <row r="90" spans="1:22" s="167" customFormat="1" ht="41.4">
      <c r="A90" s="206">
        <v>1</v>
      </c>
      <c r="B90" s="212" t="s">
        <v>605</v>
      </c>
      <c r="C90" s="206" t="s">
        <v>606</v>
      </c>
      <c r="D90" s="205"/>
      <c r="E90" s="213" t="s">
        <v>469</v>
      </c>
      <c r="F90" s="213" t="s">
        <v>607</v>
      </c>
      <c r="G90" s="207">
        <f t="shared" si="12"/>
        <v>0</v>
      </c>
      <c r="H90" s="207"/>
      <c r="I90" s="207"/>
      <c r="J90" s="207"/>
      <c r="K90" s="207">
        <f t="shared" si="13"/>
        <v>0</v>
      </c>
      <c r="L90" s="207"/>
      <c r="M90" s="207"/>
      <c r="N90" s="207"/>
      <c r="O90" s="207">
        <f t="shared" si="38"/>
        <v>0</v>
      </c>
      <c r="P90" s="207"/>
      <c r="Q90" s="207"/>
      <c r="R90" s="207"/>
      <c r="S90" s="207">
        <f t="shared" si="37"/>
        <v>8400</v>
      </c>
      <c r="T90" s="207"/>
      <c r="U90" s="207">
        <v>0</v>
      </c>
      <c r="V90" s="207">
        <v>8400</v>
      </c>
    </row>
    <row r="91" spans="1:22" s="167" customFormat="1" ht="55.2">
      <c r="A91" s="206">
        <v>2</v>
      </c>
      <c r="B91" s="212" t="s">
        <v>608</v>
      </c>
      <c r="C91" s="206" t="s">
        <v>609</v>
      </c>
      <c r="D91" s="205"/>
      <c r="E91" s="213" t="s">
        <v>469</v>
      </c>
      <c r="F91" s="213" t="s">
        <v>610</v>
      </c>
      <c r="G91" s="207">
        <f t="shared" si="12"/>
        <v>0</v>
      </c>
      <c r="H91" s="207"/>
      <c r="I91" s="207"/>
      <c r="J91" s="207"/>
      <c r="K91" s="207">
        <f t="shared" si="13"/>
        <v>0</v>
      </c>
      <c r="L91" s="207"/>
      <c r="M91" s="207"/>
      <c r="N91" s="207"/>
      <c r="O91" s="207">
        <f t="shared" si="38"/>
        <v>0</v>
      </c>
      <c r="P91" s="207"/>
      <c r="Q91" s="207"/>
      <c r="R91" s="207"/>
      <c r="S91" s="207">
        <f t="shared" si="37"/>
        <v>4880</v>
      </c>
      <c r="T91" s="207"/>
      <c r="U91" s="207">
        <v>0</v>
      </c>
      <c r="V91" s="207">
        <v>4880</v>
      </c>
    </row>
    <row r="92" spans="1:22" s="167" customFormat="1" ht="69">
      <c r="A92" s="206">
        <v>3</v>
      </c>
      <c r="B92" s="212" t="s">
        <v>611</v>
      </c>
      <c r="C92" s="206" t="s">
        <v>612</v>
      </c>
      <c r="D92" s="205"/>
      <c r="E92" s="213" t="s">
        <v>469</v>
      </c>
      <c r="F92" s="213" t="s">
        <v>613</v>
      </c>
      <c r="G92" s="207">
        <f t="shared" si="12"/>
        <v>0</v>
      </c>
      <c r="H92" s="207"/>
      <c r="I92" s="207"/>
      <c r="J92" s="207"/>
      <c r="K92" s="207">
        <f t="shared" si="13"/>
        <v>0</v>
      </c>
      <c r="L92" s="207"/>
      <c r="M92" s="207"/>
      <c r="N92" s="207"/>
      <c r="O92" s="207">
        <f t="shared" si="38"/>
        <v>0</v>
      </c>
      <c r="P92" s="207"/>
      <c r="Q92" s="207"/>
      <c r="R92" s="207"/>
      <c r="S92" s="207">
        <f t="shared" si="37"/>
        <v>2400</v>
      </c>
      <c r="T92" s="207"/>
      <c r="U92" s="207">
        <v>0</v>
      </c>
      <c r="V92" s="207">
        <v>2400</v>
      </c>
    </row>
    <row r="93" spans="1:22" s="167" customFormat="1" ht="82.8">
      <c r="A93" s="206">
        <v>4</v>
      </c>
      <c r="B93" s="212" t="s">
        <v>614</v>
      </c>
      <c r="C93" s="206" t="s">
        <v>615</v>
      </c>
      <c r="D93" s="205"/>
      <c r="E93" s="213" t="s">
        <v>469</v>
      </c>
      <c r="F93" s="213" t="s">
        <v>616</v>
      </c>
      <c r="G93" s="207">
        <f t="shared" si="12"/>
        <v>0</v>
      </c>
      <c r="H93" s="207"/>
      <c r="I93" s="207"/>
      <c r="J93" s="207"/>
      <c r="K93" s="207">
        <f t="shared" si="13"/>
        <v>0</v>
      </c>
      <c r="L93" s="207"/>
      <c r="M93" s="207"/>
      <c r="N93" s="207"/>
      <c r="O93" s="207">
        <f t="shared" si="38"/>
        <v>0</v>
      </c>
      <c r="P93" s="207"/>
      <c r="Q93" s="207"/>
      <c r="R93" s="207"/>
      <c r="S93" s="207">
        <f t="shared" si="37"/>
        <v>5540</v>
      </c>
      <c r="T93" s="207"/>
      <c r="U93" s="207">
        <v>0</v>
      </c>
      <c r="V93" s="207">
        <v>5540</v>
      </c>
    </row>
    <row r="94" spans="1:22" s="167" customFormat="1" ht="55.2">
      <c r="A94" s="206">
        <v>5</v>
      </c>
      <c r="B94" s="212" t="s">
        <v>617</v>
      </c>
      <c r="C94" s="206" t="s">
        <v>615</v>
      </c>
      <c r="D94" s="205"/>
      <c r="E94" s="213" t="s">
        <v>469</v>
      </c>
      <c r="F94" s="213" t="s">
        <v>618</v>
      </c>
      <c r="G94" s="207">
        <f t="shared" si="12"/>
        <v>0</v>
      </c>
      <c r="H94" s="207"/>
      <c r="I94" s="207"/>
      <c r="J94" s="207"/>
      <c r="K94" s="207">
        <f t="shared" si="13"/>
        <v>0</v>
      </c>
      <c r="L94" s="207"/>
      <c r="M94" s="207"/>
      <c r="N94" s="207"/>
      <c r="O94" s="207">
        <f t="shared" si="38"/>
        <v>0</v>
      </c>
      <c r="P94" s="207"/>
      <c r="Q94" s="207"/>
      <c r="R94" s="207"/>
      <c r="S94" s="207">
        <f t="shared" si="37"/>
        <v>3200</v>
      </c>
      <c r="T94" s="207"/>
      <c r="U94" s="207">
        <v>0</v>
      </c>
      <c r="V94" s="207">
        <v>3200</v>
      </c>
    </row>
    <row r="95" spans="1:22" s="167" customFormat="1" ht="69">
      <c r="A95" s="206">
        <v>6</v>
      </c>
      <c r="B95" s="212" t="s">
        <v>619</v>
      </c>
      <c r="C95" s="206" t="s">
        <v>620</v>
      </c>
      <c r="D95" s="205"/>
      <c r="E95" s="213" t="s">
        <v>469</v>
      </c>
      <c r="F95" s="213" t="s">
        <v>621</v>
      </c>
      <c r="G95" s="207">
        <f t="shared" si="12"/>
        <v>0</v>
      </c>
      <c r="H95" s="207"/>
      <c r="I95" s="207"/>
      <c r="J95" s="207"/>
      <c r="K95" s="207">
        <f t="shared" si="13"/>
        <v>0</v>
      </c>
      <c r="L95" s="207"/>
      <c r="M95" s="207"/>
      <c r="N95" s="207"/>
      <c r="O95" s="207">
        <f t="shared" si="38"/>
        <v>0</v>
      </c>
      <c r="P95" s="207"/>
      <c r="Q95" s="207"/>
      <c r="R95" s="207"/>
      <c r="S95" s="207">
        <f t="shared" si="37"/>
        <v>5540</v>
      </c>
      <c r="T95" s="207"/>
      <c r="U95" s="207">
        <v>0</v>
      </c>
      <c r="V95" s="207">
        <v>5540</v>
      </c>
    </row>
    <row r="96" spans="1:22" s="167" customFormat="1">
      <c r="A96" s="226" t="s">
        <v>272</v>
      </c>
      <c r="B96" s="227" t="s">
        <v>622</v>
      </c>
      <c r="C96" s="227"/>
      <c r="D96" s="205"/>
      <c r="E96" s="213"/>
      <c r="F96" s="213"/>
      <c r="G96" s="202">
        <f t="shared" ref="G96:V96" si="44">G97+G98</f>
        <v>0</v>
      </c>
      <c r="H96" s="202">
        <f t="shared" si="44"/>
        <v>0</v>
      </c>
      <c r="I96" s="202">
        <f t="shared" si="44"/>
        <v>0</v>
      </c>
      <c r="J96" s="202">
        <f t="shared" si="44"/>
        <v>0</v>
      </c>
      <c r="K96" s="202">
        <f t="shared" si="44"/>
        <v>0</v>
      </c>
      <c r="L96" s="202">
        <f t="shared" si="44"/>
        <v>0</v>
      </c>
      <c r="M96" s="202">
        <f t="shared" si="44"/>
        <v>0</v>
      </c>
      <c r="N96" s="202">
        <f t="shared" si="44"/>
        <v>0</v>
      </c>
      <c r="O96" s="207">
        <f t="shared" si="38"/>
        <v>0</v>
      </c>
      <c r="P96" s="202">
        <f t="shared" si="44"/>
        <v>0</v>
      </c>
      <c r="Q96" s="202">
        <f t="shared" si="44"/>
        <v>0</v>
      </c>
      <c r="R96" s="202">
        <f t="shared" si="44"/>
        <v>0</v>
      </c>
      <c r="S96" s="202">
        <f t="shared" si="44"/>
        <v>22760</v>
      </c>
      <c r="T96" s="202">
        <f t="shared" si="44"/>
        <v>0</v>
      </c>
      <c r="U96" s="202">
        <f t="shared" si="44"/>
        <v>3500</v>
      </c>
      <c r="V96" s="202">
        <f t="shared" si="44"/>
        <v>19260</v>
      </c>
    </row>
    <row r="97" spans="1:22" s="167" customFormat="1">
      <c r="A97" s="199">
        <v>1</v>
      </c>
      <c r="B97" s="200" t="s">
        <v>391</v>
      </c>
      <c r="C97" s="210"/>
      <c r="D97" s="211"/>
      <c r="E97" s="211"/>
      <c r="F97" s="205"/>
      <c r="G97" s="202">
        <f t="shared" si="12"/>
        <v>0</v>
      </c>
      <c r="H97" s="202"/>
      <c r="I97" s="202"/>
      <c r="J97" s="202"/>
      <c r="K97" s="202">
        <f t="shared" si="13"/>
        <v>0</v>
      </c>
      <c r="L97" s="202"/>
      <c r="M97" s="202"/>
      <c r="N97" s="202"/>
      <c r="O97" s="207">
        <f t="shared" si="38"/>
        <v>0</v>
      </c>
      <c r="P97" s="202"/>
      <c r="Q97" s="202"/>
      <c r="R97" s="202"/>
      <c r="S97" s="202">
        <f t="shared" si="37"/>
        <v>0</v>
      </c>
      <c r="T97" s="202"/>
      <c r="U97" s="202"/>
      <c r="V97" s="202"/>
    </row>
    <row r="98" spans="1:22" s="167" customFormat="1">
      <c r="A98" s="199">
        <v>2</v>
      </c>
      <c r="B98" s="200" t="s">
        <v>392</v>
      </c>
      <c r="C98" s="210"/>
      <c r="D98" s="211"/>
      <c r="E98" s="211"/>
      <c r="F98" s="205"/>
      <c r="G98" s="202">
        <f t="shared" ref="G98:V98" si="45">G99+G100</f>
        <v>0</v>
      </c>
      <c r="H98" s="202">
        <f t="shared" si="45"/>
        <v>0</v>
      </c>
      <c r="I98" s="202">
        <f t="shared" si="45"/>
        <v>0</v>
      </c>
      <c r="J98" s="202">
        <f t="shared" si="45"/>
        <v>0</v>
      </c>
      <c r="K98" s="202">
        <f t="shared" si="45"/>
        <v>0</v>
      </c>
      <c r="L98" s="202">
        <f t="shared" si="45"/>
        <v>0</v>
      </c>
      <c r="M98" s="202">
        <f t="shared" si="45"/>
        <v>0</v>
      </c>
      <c r="N98" s="202">
        <f t="shared" si="45"/>
        <v>0</v>
      </c>
      <c r="O98" s="207">
        <f t="shared" si="38"/>
        <v>0</v>
      </c>
      <c r="P98" s="202">
        <f t="shared" si="45"/>
        <v>0</v>
      </c>
      <c r="Q98" s="202">
        <f t="shared" si="45"/>
        <v>0</v>
      </c>
      <c r="R98" s="202">
        <f t="shared" si="45"/>
        <v>0</v>
      </c>
      <c r="S98" s="202">
        <f t="shared" si="45"/>
        <v>22760</v>
      </c>
      <c r="T98" s="202">
        <f t="shared" si="45"/>
        <v>0</v>
      </c>
      <c r="U98" s="202">
        <f t="shared" si="45"/>
        <v>3500</v>
      </c>
      <c r="V98" s="202">
        <f t="shared" si="45"/>
        <v>19260</v>
      </c>
    </row>
    <row r="99" spans="1:22" s="167" customFormat="1" ht="41.4">
      <c r="A99" s="199" t="s">
        <v>393</v>
      </c>
      <c r="B99" s="200" t="s">
        <v>394</v>
      </c>
      <c r="C99" s="210"/>
      <c r="D99" s="211"/>
      <c r="E99" s="211"/>
      <c r="F99" s="205"/>
      <c r="G99" s="202">
        <f t="shared" si="12"/>
        <v>0</v>
      </c>
      <c r="H99" s="202"/>
      <c r="I99" s="202"/>
      <c r="J99" s="202"/>
      <c r="K99" s="202">
        <f t="shared" si="13"/>
        <v>0</v>
      </c>
      <c r="L99" s="202"/>
      <c r="M99" s="202"/>
      <c r="N99" s="202"/>
      <c r="O99" s="207">
        <f t="shared" si="38"/>
        <v>0</v>
      </c>
      <c r="P99" s="202"/>
      <c r="Q99" s="202"/>
      <c r="R99" s="202"/>
      <c r="S99" s="202">
        <f t="shared" si="37"/>
        <v>0</v>
      </c>
      <c r="T99" s="202"/>
      <c r="U99" s="202"/>
      <c r="V99" s="202"/>
    </row>
    <row r="100" spans="1:22" s="167" customFormat="1" ht="27.6">
      <c r="A100" s="199" t="s">
        <v>395</v>
      </c>
      <c r="B100" s="200" t="s">
        <v>396</v>
      </c>
      <c r="C100" s="210"/>
      <c r="D100" s="211"/>
      <c r="E100" s="211"/>
      <c r="F100" s="205"/>
      <c r="G100" s="202">
        <f t="shared" ref="G100:T100" si="46">SUM(G101:G105)</f>
        <v>0</v>
      </c>
      <c r="H100" s="202">
        <f t="shared" si="46"/>
        <v>0</v>
      </c>
      <c r="I100" s="202">
        <f t="shared" si="46"/>
        <v>0</v>
      </c>
      <c r="J100" s="202">
        <f t="shared" si="46"/>
        <v>0</v>
      </c>
      <c r="K100" s="202">
        <f t="shared" si="46"/>
        <v>0</v>
      </c>
      <c r="L100" s="202">
        <f t="shared" si="46"/>
        <v>0</v>
      </c>
      <c r="M100" s="202">
        <f t="shared" si="46"/>
        <v>0</v>
      </c>
      <c r="N100" s="202">
        <f t="shared" si="46"/>
        <v>0</v>
      </c>
      <c r="O100" s="207">
        <f t="shared" si="38"/>
        <v>0</v>
      </c>
      <c r="P100" s="202">
        <f t="shared" si="46"/>
        <v>0</v>
      </c>
      <c r="Q100" s="202">
        <f t="shared" si="46"/>
        <v>0</v>
      </c>
      <c r="R100" s="202">
        <f t="shared" si="46"/>
        <v>0</v>
      </c>
      <c r="S100" s="202">
        <f t="shared" si="46"/>
        <v>22760</v>
      </c>
      <c r="T100" s="202">
        <f t="shared" si="46"/>
        <v>0</v>
      </c>
      <c r="U100" s="202">
        <f>SUM(U101:U105)</f>
        <v>3500</v>
      </c>
      <c r="V100" s="202">
        <f t="shared" ref="V100" si="47">SUM(V101:V105)</f>
        <v>19260</v>
      </c>
    </row>
    <row r="101" spans="1:22" s="167" customFormat="1" ht="55.2">
      <c r="A101" s="206">
        <v>1</v>
      </c>
      <c r="B101" s="212" t="s">
        <v>623</v>
      </c>
      <c r="C101" s="206" t="s">
        <v>624</v>
      </c>
      <c r="D101" s="205"/>
      <c r="E101" s="213" t="s">
        <v>469</v>
      </c>
      <c r="F101" s="213" t="s">
        <v>625</v>
      </c>
      <c r="G101" s="207">
        <f t="shared" si="12"/>
        <v>0</v>
      </c>
      <c r="H101" s="207"/>
      <c r="I101" s="207"/>
      <c r="J101" s="207"/>
      <c r="K101" s="207">
        <f t="shared" si="13"/>
        <v>0</v>
      </c>
      <c r="L101" s="207"/>
      <c r="M101" s="207"/>
      <c r="N101" s="207"/>
      <c r="O101" s="207">
        <f t="shared" si="38"/>
        <v>0</v>
      </c>
      <c r="P101" s="207"/>
      <c r="Q101" s="207"/>
      <c r="R101" s="207"/>
      <c r="S101" s="207">
        <f t="shared" si="37"/>
        <v>5420</v>
      </c>
      <c r="T101" s="207"/>
      <c r="U101" s="207">
        <v>0</v>
      </c>
      <c r="V101" s="207">
        <v>5420</v>
      </c>
    </row>
    <row r="102" spans="1:22" s="167" customFormat="1" ht="55.2">
      <c r="A102" s="206">
        <v>2</v>
      </c>
      <c r="B102" s="212" t="s">
        <v>626</v>
      </c>
      <c r="C102" s="206" t="s">
        <v>627</v>
      </c>
      <c r="D102" s="205"/>
      <c r="E102" s="213" t="s">
        <v>469</v>
      </c>
      <c r="F102" s="213" t="s">
        <v>628</v>
      </c>
      <c r="G102" s="207">
        <f t="shared" si="12"/>
        <v>0</v>
      </c>
      <c r="H102" s="207"/>
      <c r="I102" s="207"/>
      <c r="J102" s="207"/>
      <c r="K102" s="207">
        <f t="shared" si="13"/>
        <v>0</v>
      </c>
      <c r="L102" s="207"/>
      <c r="M102" s="207"/>
      <c r="N102" s="207"/>
      <c r="O102" s="207">
        <f t="shared" si="38"/>
        <v>0</v>
      </c>
      <c r="P102" s="207"/>
      <c r="Q102" s="207"/>
      <c r="R102" s="207"/>
      <c r="S102" s="207">
        <f t="shared" si="37"/>
        <v>4070</v>
      </c>
      <c r="T102" s="207"/>
      <c r="U102" s="207">
        <v>0</v>
      </c>
      <c r="V102" s="207">
        <v>4070</v>
      </c>
    </row>
    <row r="103" spans="1:22" s="167" customFormat="1" ht="55.2">
      <c r="A103" s="206">
        <v>3</v>
      </c>
      <c r="B103" s="212" t="s">
        <v>629</v>
      </c>
      <c r="C103" s="206" t="s">
        <v>630</v>
      </c>
      <c r="D103" s="205"/>
      <c r="E103" s="213" t="s">
        <v>469</v>
      </c>
      <c r="F103" s="213" t="s">
        <v>631</v>
      </c>
      <c r="G103" s="207">
        <f t="shared" ref="G103:G171" si="48">SUM(H103:J103)</f>
        <v>0</v>
      </c>
      <c r="H103" s="207"/>
      <c r="I103" s="207"/>
      <c r="J103" s="207"/>
      <c r="K103" s="207">
        <f t="shared" ref="K103:K171" si="49">SUM(L103:N103)</f>
        <v>0</v>
      </c>
      <c r="L103" s="207"/>
      <c r="M103" s="207"/>
      <c r="N103" s="207"/>
      <c r="O103" s="207">
        <f t="shared" si="38"/>
        <v>0</v>
      </c>
      <c r="P103" s="207"/>
      <c r="Q103" s="207"/>
      <c r="R103" s="207"/>
      <c r="S103" s="207">
        <f t="shared" si="37"/>
        <v>6090</v>
      </c>
      <c r="T103" s="207"/>
      <c r="U103" s="207">
        <v>0</v>
      </c>
      <c r="V103" s="207">
        <v>6090</v>
      </c>
    </row>
    <row r="104" spans="1:22" s="167" customFormat="1" ht="55.2">
      <c r="A104" s="206">
        <v>4</v>
      </c>
      <c r="B104" s="212" t="s">
        <v>632</v>
      </c>
      <c r="C104" s="206" t="s">
        <v>633</v>
      </c>
      <c r="D104" s="205"/>
      <c r="E104" s="213" t="s">
        <v>469</v>
      </c>
      <c r="F104" s="213" t="s">
        <v>634</v>
      </c>
      <c r="G104" s="207">
        <f t="shared" si="48"/>
        <v>0</v>
      </c>
      <c r="H104" s="207"/>
      <c r="I104" s="207"/>
      <c r="J104" s="207"/>
      <c r="K104" s="207">
        <f t="shared" si="49"/>
        <v>0</v>
      </c>
      <c r="L104" s="207"/>
      <c r="M104" s="207"/>
      <c r="N104" s="207"/>
      <c r="O104" s="207">
        <f t="shared" si="38"/>
        <v>0</v>
      </c>
      <c r="P104" s="207"/>
      <c r="Q104" s="207"/>
      <c r="R104" s="207"/>
      <c r="S104" s="207">
        <f t="shared" si="37"/>
        <v>3680</v>
      </c>
      <c r="T104" s="207"/>
      <c r="U104" s="207">
        <v>0</v>
      </c>
      <c r="V104" s="207">
        <v>3680</v>
      </c>
    </row>
    <row r="105" spans="1:22" s="167" customFormat="1" ht="55.2">
      <c r="A105" s="206">
        <v>5</v>
      </c>
      <c r="B105" s="212" t="s">
        <v>635</v>
      </c>
      <c r="C105" s="206" t="s">
        <v>636</v>
      </c>
      <c r="D105" s="205"/>
      <c r="E105" s="213"/>
      <c r="F105" s="213" t="s">
        <v>637</v>
      </c>
      <c r="G105" s="207">
        <f t="shared" si="48"/>
        <v>0</v>
      </c>
      <c r="H105" s="207"/>
      <c r="I105" s="207"/>
      <c r="J105" s="207"/>
      <c r="K105" s="207">
        <f t="shared" si="49"/>
        <v>0</v>
      </c>
      <c r="L105" s="207"/>
      <c r="M105" s="207"/>
      <c r="N105" s="207"/>
      <c r="O105" s="207">
        <f t="shared" si="38"/>
        <v>0</v>
      </c>
      <c r="P105" s="207"/>
      <c r="Q105" s="207"/>
      <c r="R105" s="207"/>
      <c r="S105" s="207">
        <f t="shared" si="37"/>
        <v>3500</v>
      </c>
      <c r="T105" s="207"/>
      <c r="U105" s="207">
        <v>3500</v>
      </c>
      <c r="V105" s="207">
        <v>0</v>
      </c>
    </row>
    <row r="106" spans="1:22" s="167" customFormat="1">
      <c r="A106" s="226" t="s">
        <v>274</v>
      </c>
      <c r="B106" s="227" t="s">
        <v>331</v>
      </c>
      <c r="C106" s="227"/>
      <c r="D106" s="205"/>
      <c r="E106" s="213"/>
      <c r="F106" s="213"/>
      <c r="G106" s="202">
        <f t="shared" ref="G106:V106" si="50">G107+G108</f>
        <v>0</v>
      </c>
      <c r="H106" s="202">
        <f t="shared" si="50"/>
        <v>0</v>
      </c>
      <c r="I106" s="202">
        <f t="shared" si="50"/>
        <v>0</v>
      </c>
      <c r="J106" s="202">
        <f t="shared" si="50"/>
        <v>0</v>
      </c>
      <c r="K106" s="202">
        <f t="shared" si="50"/>
        <v>0</v>
      </c>
      <c r="L106" s="202">
        <f t="shared" si="50"/>
        <v>0</v>
      </c>
      <c r="M106" s="202">
        <f t="shared" si="50"/>
        <v>0</v>
      </c>
      <c r="N106" s="202">
        <f t="shared" si="50"/>
        <v>0</v>
      </c>
      <c r="O106" s="207">
        <f t="shared" si="38"/>
        <v>0</v>
      </c>
      <c r="P106" s="202">
        <f t="shared" si="50"/>
        <v>0</v>
      </c>
      <c r="Q106" s="202">
        <f t="shared" si="50"/>
        <v>0</v>
      </c>
      <c r="R106" s="202">
        <f t="shared" si="50"/>
        <v>0</v>
      </c>
      <c r="S106" s="202">
        <f t="shared" si="50"/>
        <v>12920</v>
      </c>
      <c r="T106" s="202">
        <f t="shared" si="50"/>
        <v>0</v>
      </c>
      <c r="U106" s="202">
        <f t="shared" si="50"/>
        <v>6700</v>
      </c>
      <c r="V106" s="202">
        <f t="shared" si="50"/>
        <v>6220</v>
      </c>
    </row>
    <row r="107" spans="1:22" s="167" customFormat="1">
      <c r="A107" s="199">
        <v>1</v>
      </c>
      <c r="B107" s="200" t="s">
        <v>391</v>
      </c>
      <c r="C107" s="210"/>
      <c r="D107" s="211"/>
      <c r="E107" s="211"/>
      <c r="F107" s="205"/>
      <c r="G107" s="202">
        <f t="shared" si="48"/>
        <v>0</v>
      </c>
      <c r="H107" s="202"/>
      <c r="I107" s="202"/>
      <c r="J107" s="202"/>
      <c r="K107" s="202">
        <f t="shared" si="49"/>
        <v>0</v>
      </c>
      <c r="L107" s="202"/>
      <c r="M107" s="202"/>
      <c r="N107" s="202"/>
      <c r="O107" s="207">
        <f t="shared" si="38"/>
        <v>0</v>
      </c>
      <c r="P107" s="202"/>
      <c r="Q107" s="202"/>
      <c r="R107" s="202"/>
      <c r="S107" s="202">
        <f t="shared" ref="S107:S109" si="51">SUM(T107:V107)</f>
        <v>0</v>
      </c>
      <c r="T107" s="202"/>
      <c r="U107" s="202"/>
      <c r="V107" s="202"/>
    </row>
    <row r="108" spans="1:22" s="167" customFormat="1">
      <c r="A108" s="199">
        <v>2</v>
      </c>
      <c r="B108" s="200" t="s">
        <v>392</v>
      </c>
      <c r="C108" s="210"/>
      <c r="D108" s="211"/>
      <c r="E108" s="211"/>
      <c r="F108" s="205"/>
      <c r="G108" s="202">
        <f t="shared" ref="G108:V108" si="52">G109+G110</f>
        <v>0</v>
      </c>
      <c r="H108" s="202">
        <f t="shared" si="52"/>
        <v>0</v>
      </c>
      <c r="I108" s="202">
        <f t="shared" si="52"/>
        <v>0</v>
      </c>
      <c r="J108" s="202">
        <f t="shared" si="52"/>
        <v>0</v>
      </c>
      <c r="K108" s="202">
        <f t="shared" si="52"/>
        <v>0</v>
      </c>
      <c r="L108" s="202">
        <f t="shared" si="52"/>
        <v>0</v>
      </c>
      <c r="M108" s="202">
        <f t="shared" si="52"/>
        <v>0</v>
      </c>
      <c r="N108" s="202">
        <f t="shared" si="52"/>
        <v>0</v>
      </c>
      <c r="O108" s="207">
        <f t="shared" si="38"/>
        <v>0</v>
      </c>
      <c r="P108" s="202">
        <f t="shared" si="52"/>
        <v>0</v>
      </c>
      <c r="Q108" s="202">
        <f t="shared" si="52"/>
        <v>0</v>
      </c>
      <c r="R108" s="202">
        <f t="shared" si="52"/>
        <v>0</v>
      </c>
      <c r="S108" s="202">
        <f t="shared" si="52"/>
        <v>12920</v>
      </c>
      <c r="T108" s="202">
        <f t="shared" si="52"/>
        <v>0</v>
      </c>
      <c r="U108" s="202">
        <f t="shared" si="52"/>
        <v>6700</v>
      </c>
      <c r="V108" s="202">
        <f t="shared" si="52"/>
        <v>6220</v>
      </c>
    </row>
    <row r="109" spans="1:22" s="167" customFormat="1" ht="41.4">
      <c r="A109" s="199" t="s">
        <v>393</v>
      </c>
      <c r="B109" s="200" t="s">
        <v>394</v>
      </c>
      <c r="C109" s="210"/>
      <c r="D109" s="211"/>
      <c r="E109" s="211"/>
      <c r="F109" s="205"/>
      <c r="G109" s="202">
        <f t="shared" si="48"/>
        <v>0</v>
      </c>
      <c r="H109" s="202"/>
      <c r="I109" s="202"/>
      <c r="J109" s="202"/>
      <c r="K109" s="202">
        <f t="shared" si="49"/>
        <v>0</v>
      </c>
      <c r="L109" s="202"/>
      <c r="M109" s="202"/>
      <c r="N109" s="202"/>
      <c r="O109" s="207">
        <f t="shared" si="38"/>
        <v>0</v>
      </c>
      <c r="P109" s="202"/>
      <c r="Q109" s="202"/>
      <c r="R109" s="202"/>
      <c r="S109" s="202">
        <f t="shared" si="51"/>
        <v>0</v>
      </c>
      <c r="T109" s="202"/>
      <c r="U109" s="202"/>
      <c r="V109" s="202"/>
    </row>
    <row r="110" spans="1:22" s="167" customFormat="1" ht="27.6">
      <c r="A110" s="199" t="s">
        <v>395</v>
      </c>
      <c r="B110" s="200" t="s">
        <v>396</v>
      </c>
      <c r="C110" s="210"/>
      <c r="D110" s="211"/>
      <c r="E110" s="211"/>
      <c r="F110" s="205"/>
      <c r="G110" s="202">
        <f t="shared" ref="G110:V110" si="53">SUM(G111:G114)</f>
        <v>0</v>
      </c>
      <c r="H110" s="202">
        <f t="shared" si="53"/>
        <v>0</v>
      </c>
      <c r="I110" s="202">
        <f t="shared" si="53"/>
        <v>0</v>
      </c>
      <c r="J110" s="202">
        <f t="shared" si="53"/>
        <v>0</v>
      </c>
      <c r="K110" s="202">
        <f t="shared" si="53"/>
        <v>0</v>
      </c>
      <c r="L110" s="202">
        <f t="shared" si="53"/>
        <v>0</v>
      </c>
      <c r="M110" s="202">
        <f t="shared" si="53"/>
        <v>0</v>
      </c>
      <c r="N110" s="202">
        <f t="shared" si="53"/>
        <v>0</v>
      </c>
      <c r="O110" s="207">
        <f t="shared" si="38"/>
        <v>0</v>
      </c>
      <c r="P110" s="202">
        <f t="shared" si="53"/>
        <v>0</v>
      </c>
      <c r="Q110" s="202">
        <f t="shared" si="53"/>
        <v>0</v>
      </c>
      <c r="R110" s="202">
        <f t="shared" si="53"/>
        <v>0</v>
      </c>
      <c r="S110" s="202">
        <f t="shared" si="53"/>
        <v>12920</v>
      </c>
      <c r="T110" s="202">
        <f t="shared" si="53"/>
        <v>0</v>
      </c>
      <c r="U110" s="202">
        <f t="shared" si="53"/>
        <v>6700</v>
      </c>
      <c r="V110" s="202">
        <f t="shared" si="53"/>
        <v>6220</v>
      </c>
    </row>
    <row r="111" spans="1:22" s="167" customFormat="1" ht="55.2">
      <c r="A111" s="206">
        <v>1</v>
      </c>
      <c r="B111" s="212" t="s">
        <v>638</v>
      </c>
      <c r="C111" s="206" t="s">
        <v>639</v>
      </c>
      <c r="D111" s="205"/>
      <c r="E111" s="213" t="s">
        <v>469</v>
      </c>
      <c r="F111" s="213" t="s">
        <v>640</v>
      </c>
      <c r="G111" s="207">
        <f t="shared" si="48"/>
        <v>0</v>
      </c>
      <c r="H111" s="207"/>
      <c r="I111" s="207"/>
      <c r="J111" s="207"/>
      <c r="K111" s="207">
        <f t="shared" si="49"/>
        <v>0</v>
      </c>
      <c r="L111" s="207"/>
      <c r="M111" s="207"/>
      <c r="N111" s="207"/>
      <c r="O111" s="207">
        <f t="shared" si="38"/>
        <v>0</v>
      </c>
      <c r="P111" s="207"/>
      <c r="Q111" s="207"/>
      <c r="R111" s="207"/>
      <c r="S111" s="207">
        <f t="shared" si="37"/>
        <v>4700</v>
      </c>
      <c r="T111" s="207"/>
      <c r="U111" s="207">
        <v>4700</v>
      </c>
      <c r="V111" s="207">
        <v>0</v>
      </c>
    </row>
    <row r="112" spans="1:22" s="167" customFormat="1" ht="55.2">
      <c r="A112" s="206">
        <v>2</v>
      </c>
      <c r="B112" s="212" t="s">
        <v>641</v>
      </c>
      <c r="C112" s="206" t="s">
        <v>642</v>
      </c>
      <c r="D112" s="205"/>
      <c r="E112" s="213" t="s">
        <v>469</v>
      </c>
      <c r="F112" s="213" t="s">
        <v>643</v>
      </c>
      <c r="G112" s="207">
        <f t="shared" si="48"/>
        <v>0</v>
      </c>
      <c r="H112" s="207"/>
      <c r="I112" s="207"/>
      <c r="J112" s="207"/>
      <c r="K112" s="207">
        <f t="shared" si="49"/>
        <v>0</v>
      </c>
      <c r="L112" s="207"/>
      <c r="M112" s="207"/>
      <c r="N112" s="207"/>
      <c r="O112" s="207">
        <f t="shared" si="38"/>
        <v>0</v>
      </c>
      <c r="P112" s="207"/>
      <c r="Q112" s="207"/>
      <c r="R112" s="207"/>
      <c r="S112" s="207">
        <f t="shared" si="37"/>
        <v>2000</v>
      </c>
      <c r="T112" s="207"/>
      <c r="U112" s="207">
        <v>2000</v>
      </c>
      <c r="V112" s="207">
        <v>0</v>
      </c>
    </row>
    <row r="113" spans="1:22" s="167" customFormat="1" ht="55.2">
      <c r="A113" s="206">
        <v>3</v>
      </c>
      <c r="B113" s="212" t="s">
        <v>644</v>
      </c>
      <c r="C113" s="206" t="s">
        <v>645</v>
      </c>
      <c r="D113" s="205"/>
      <c r="E113" s="213" t="s">
        <v>469</v>
      </c>
      <c r="F113" s="213" t="s">
        <v>646</v>
      </c>
      <c r="G113" s="207">
        <f t="shared" si="48"/>
        <v>0</v>
      </c>
      <c r="H113" s="207"/>
      <c r="I113" s="207"/>
      <c r="J113" s="207"/>
      <c r="K113" s="207">
        <f t="shared" si="49"/>
        <v>0</v>
      </c>
      <c r="L113" s="207"/>
      <c r="M113" s="207"/>
      <c r="N113" s="207"/>
      <c r="O113" s="207">
        <f t="shared" si="38"/>
        <v>0</v>
      </c>
      <c r="P113" s="207"/>
      <c r="Q113" s="207"/>
      <c r="R113" s="207"/>
      <c r="S113" s="207">
        <f t="shared" si="37"/>
        <v>4220</v>
      </c>
      <c r="T113" s="207"/>
      <c r="U113" s="207">
        <v>0</v>
      </c>
      <c r="V113" s="207">
        <v>4220</v>
      </c>
    </row>
    <row r="114" spans="1:22" s="167" customFormat="1" ht="55.2">
      <c r="A114" s="206">
        <v>4</v>
      </c>
      <c r="B114" s="212" t="s">
        <v>647</v>
      </c>
      <c r="C114" s="206" t="s">
        <v>648</v>
      </c>
      <c r="D114" s="205"/>
      <c r="E114" s="213"/>
      <c r="F114" s="213" t="s">
        <v>649</v>
      </c>
      <c r="G114" s="207">
        <f t="shared" si="48"/>
        <v>0</v>
      </c>
      <c r="H114" s="207"/>
      <c r="I114" s="207"/>
      <c r="J114" s="207"/>
      <c r="K114" s="207">
        <f t="shared" si="49"/>
        <v>0</v>
      </c>
      <c r="L114" s="207"/>
      <c r="M114" s="207"/>
      <c r="N114" s="207"/>
      <c r="O114" s="207">
        <f t="shared" si="38"/>
        <v>0</v>
      </c>
      <c r="P114" s="207"/>
      <c r="Q114" s="207"/>
      <c r="R114" s="207"/>
      <c r="S114" s="207">
        <f t="shared" si="37"/>
        <v>2000</v>
      </c>
      <c r="T114" s="207"/>
      <c r="U114" s="207">
        <v>0</v>
      </c>
      <c r="V114" s="207">
        <v>2000</v>
      </c>
    </row>
    <row r="115" spans="1:22" s="167" customFormat="1">
      <c r="A115" s="226" t="s">
        <v>440</v>
      </c>
      <c r="B115" s="227" t="s">
        <v>338</v>
      </c>
      <c r="C115" s="227"/>
      <c r="D115" s="205"/>
      <c r="E115" s="213"/>
      <c r="F115" s="213"/>
      <c r="G115" s="202">
        <f t="shared" ref="G115:V115" si="54">G116+G117</f>
        <v>0</v>
      </c>
      <c r="H115" s="202">
        <f t="shared" si="54"/>
        <v>0</v>
      </c>
      <c r="I115" s="202">
        <f t="shared" si="54"/>
        <v>0</v>
      </c>
      <c r="J115" s="202">
        <f t="shared" si="54"/>
        <v>0</v>
      </c>
      <c r="K115" s="202">
        <f t="shared" si="54"/>
        <v>0</v>
      </c>
      <c r="L115" s="202">
        <f t="shared" si="54"/>
        <v>0</v>
      </c>
      <c r="M115" s="202">
        <f t="shared" si="54"/>
        <v>0</v>
      </c>
      <c r="N115" s="202">
        <f t="shared" si="54"/>
        <v>0</v>
      </c>
      <c r="O115" s="207">
        <f t="shared" si="38"/>
        <v>0</v>
      </c>
      <c r="P115" s="202">
        <f t="shared" si="54"/>
        <v>0</v>
      </c>
      <c r="Q115" s="202">
        <f t="shared" si="54"/>
        <v>0</v>
      </c>
      <c r="R115" s="202">
        <f t="shared" si="54"/>
        <v>0</v>
      </c>
      <c r="S115" s="202">
        <f t="shared" si="54"/>
        <v>12120</v>
      </c>
      <c r="T115" s="202">
        <f t="shared" si="54"/>
        <v>0</v>
      </c>
      <c r="U115" s="202">
        <f t="shared" si="54"/>
        <v>0</v>
      </c>
      <c r="V115" s="202">
        <f t="shared" si="54"/>
        <v>12120</v>
      </c>
    </row>
    <row r="116" spans="1:22" s="167" customFormat="1">
      <c r="A116" s="199">
        <v>1</v>
      </c>
      <c r="B116" s="200" t="s">
        <v>391</v>
      </c>
      <c r="C116" s="210"/>
      <c r="D116" s="211"/>
      <c r="E116" s="211"/>
      <c r="F116" s="205"/>
      <c r="G116" s="202">
        <f t="shared" si="48"/>
        <v>0</v>
      </c>
      <c r="H116" s="202"/>
      <c r="I116" s="202"/>
      <c r="J116" s="202"/>
      <c r="K116" s="202">
        <f t="shared" si="49"/>
        <v>0</v>
      </c>
      <c r="L116" s="202"/>
      <c r="M116" s="202"/>
      <c r="N116" s="202"/>
      <c r="O116" s="207">
        <f t="shared" si="38"/>
        <v>0</v>
      </c>
      <c r="P116" s="202"/>
      <c r="Q116" s="202"/>
      <c r="R116" s="202"/>
      <c r="S116" s="202">
        <f t="shared" ref="S116:S118" si="55">SUM(T116:V116)</f>
        <v>0</v>
      </c>
      <c r="T116" s="202"/>
      <c r="U116" s="202"/>
      <c r="V116" s="202"/>
    </row>
    <row r="117" spans="1:22" s="167" customFormat="1">
      <c r="A117" s="199">
        <v>2</v>
      </c>
      <c r="B117" s="200" t="s">
        <v>392</v>
      </c>
      <c r="C117" s="210"/>
      <c r="D117" s="211"/>
      <c r="E117" s="211"/>
      <c r="F117" s="205"/>
      <c r="G117" s="202">
        <f t="shared" ref="G117:V117" si="56">G118+G119</f>
        <v>0</v>
      </c>
      <c r="H117" s="202">
        <f t="shared" si="56"/>
        <v>0</v>
      </c>
      <c r="I117" s="202">
        <f t="shared" si="56"/>
        <v>0</v>
      </c>
      <c r="J117" s="202">
        <f t="shared" si="56"/>
        <v>0</v>
      </c>
      <c r="K117" s="202">
        <f t="shared" si="56"/>
        <v>0</v>
      </c>
      <c r="L117" s="202">
        <f t="shared" si="56"/>
        <v>0</v>
      </c>
      <c r="M117" s="202">
        <f t="shared" si="56"/>
        <v>0</v>
      </c>
      <c r="N117" s="202">
        <f t="shared" si="56"/>
        <v>0</v>
      </c>
      <c r="O117" s="207">
        <f t="shared" si="38"/>
        <v>0</v>
      </c>
      <c r="P117" s="202">
        <f t="shared" si="56"/>
        <v>0</v>
      </c>
      <c r="Q117" s="202">
        <f t="shared" si="56"/>
        <v>0</v>
      </c>
      <c r="R117" s="202">
        <f t="shared" si="56"/>
        <v>0</v>
      </c>
      <c r="S117" s="202">
        <f t="shared" si="56"/>
        <v>12120</v>
      </c>
      <c r="T117" s="202">
        <f t="shared" si="56"/>
        <v>0</v>
      </c>
      <c r="U117" s="202">
        <f t="shared" si="56"/>
        <v>0</v>
      </c>
      <c r="V117" s="202">
        <f t="shared" si="56"/>
        <v>12120</v>
      </c>
    </row>
    <row r="118" spans="1:22" s="167" customFormat="1" ht="41.4">
      <c r="A118" s="199" t="s">
        <v>393</v>
      </c>
      <c r="B118" s="200" t="s">
        <v>394</v>
      </c>
      <c r="C118" s="210"/>
      <c r="D118" s="211"/>
      <c r="E118" s="211"/>
      <c r="F118" s="205"/>
      <c r="G118" s="202">
        <f t="shared" si="48"/>
        <v>0</v>
      </c>
      <c r="H118" s="202"/>
      <c r="I118" s="202"/>
      <c r="J118" s="202"/>
      <c r="K118" s="202">
        <f t="shared" si="49"/>
        <v>0</v>
      </c>
      <c r="L118" s="202"/>
      <c r="M118" s="202"/>
      <c r="N118" s="202"/>
      <c r="O118" s="207">
        <f t="shared" si="38"/>
        <v>0</v>
      </c>
      <c r="P118" s="202"/>
      <c r="Q118" s="202"/>
      <c r="R118" s="202"/>
      <c r="S118" s="202">
        <f t="shared" si="55"/>
        <v>0</v>
      </c>
      <c r="T118" s="202"/>
      <c r="U118" s="202"/>
      <c r="V118" s="202"/>
    </row>
    <row r="119" spans="1:22" s="167" customFormat="1" ht="27.6">
      <c r="A119" s="199" t="s">
        <v>395</v>
      </c>
      <c r="B119" s="200" t="s">
        <v>396</v>
      </c>
      <c r="C119" s="210"/>
      <c r="D119" s="211"/>
      <c r="E119" s="211"/>
      <c r="F119" s="205"/>
      <c r="G119" s="202">
        <f t="shared" ref="G119:V119" si="57">SUM(G120:G123)</f>
        <v>0</v>
      </c>
      <c r="H119" s="202">
        <f t="shared" si="57"/>
        <v>0</v>
      </c>
      <c r="I119" s="202">
        <f t="shared" si="57"/>
        <v>0</v>
      </c>
      <c r="J119" s="202">
        <f t="shared" si="57"/>
        <v>0</v>
      </c>
      <c r="K119" s="202">
        <f t="shared" si="57"/>
        <v>0</v>
      </c>
      <c r="L119" s="202">
        <f t="shared" si="57"/>
        <v>0</v>
      </c>
      <c r="M119" s="202">
        <f t="shared" si="57"/>
        <v>0</v>
      </c>
      <c r="N119" s="202">
        <f t="shared" si="57"/>
        <v>0</v>
      </c>
      <c r="O119" s="207">
        <f t="shared" si="38"/>
        <v>0</v>
      </c>
      <c r="P119" s="202">
        <f t="shared" si="57"/>
        <v>0</v>
      </c>
      <c r="Q119" s="202">
        <f t="shared" si="57"/>
        <v>0</v>
      </c>
      <c r="R119" s="202">
        <f t="shared" si="57"/>
        <v>0</v>
      </c>
      <c r="S119" s="202">
        <f t="shared" si="57"/>
        <v>12120</v>
      </c>
      <c r="T119" s="202">
        <f t="shared" si="57"/>
        <v>0</v>
      </c>
      <c r="U119" s="202">
        <f t="shared" si="57"/>
        <v>0</v>
      </c>
      <c r="V119" s="202">
        <f t="shared" si="57"/>
        <v>12120</v>
      </c>
    </row>
    <row r="120" spans="1:22" s="167" customFormat="1" ht="55.2">
      <c r="A120" s="206">
        <v>1</v>
      </c>
      <c r="B120" s="212" t="s">
        <v>650</v>
      </c>
      <c r="C120" s="206" t="s">
        <v>651</v>
      </c>
      <c r="D120" s="205"/>
      <c r="E120" s="213" t="s">
        <v>469</v>
      </c>
      <c r="F120" s="213" t="s">
        <v>652</v>
      </c>
      <c r="G120" s="207">
        <f t="shared" si="48"/>
        <v>0</v>
      </c>
      <c r="H120" s="207"/>
      <c r="I120" s="207"/>
      <c r="J120" s="207"/>
      <c r="K120" s="207">
        <f t="shared" si="49"/>
        <v>0</v>
      </c>
      <c r="L120" s="207"/>
      <c r="M120" s="207"/>
      <c r="N120" s="207"/>
      <c r="O120" s="207">
        <f t="shared" si="38"/>
        <v>0</v>
      </c>
      <c r="P120" s="207"/>
      <c r="Q120" s="207"/>
      <c r="R120" s="207"/>
      <c r="S120" s="207">
        <f t="shared" si="37"/>
        <v>3000</v>
      </c>
      <c r="T120" s="207"/>
      <c r="U120" s="207">
        <v>0</v>
      </c>
      <c r="V120" s="207">
        <v>3000</v>
      </c>
    </row>
    <row r="121" spans="1:22" s="167" customFormat="1" ht="55.2">
      <c r="A121" s="206">
        <v>2</v>
      </c>
      <c r="B121" s="212" t="s">
        <v>653</v>
      </c>
      <c r="C121" s="206" t="s">
        <v>651</v>
      </c>
      <c r="D121" s="205"/>
      <c r="E121" s="213" t="s">
        <v>469</v>
      </c>
      <c r="F121" s="213" t="s">
        <v>654</v>
      </c>
      <c r="G121" s="207">
        <f t="shared" si="48"/>
        <v>0</v>
      </c>
      <c r="H121" s="207"/>
      <c r="I121" s="207"/>
      <c r="J121" s="207"/>
      <c r="K121" s="207">
        <f t="shared" si="49"/>
        <v>0</v>
      </c>
      <c r="L121" s="207"/>
      <c r="M121" s="207"/>
      <c r="N121" s="207"/>
      <c r="O121" s="207">
        <f t="shared" si="38"/>
        <v>0</v>
      </c>
      <c r="P121" s="207"/>
      <c r="Q121" s="207"/>
      <c r="R121" s="207"/>
      <c r="S121" s="207">
        <f t="shared" si="37"/>
        <v>3200</v>
      </c>
      <c r="T121" s="207"/>
      <c r="U121" s="207">
        <v>0</v>
      </c>
      <c r="V121" s="207">
        <v>3200</v>
      </c>
    </row>
    <row r="122" spans="1:22" s="167" customFormat="1" ht="55.2">
      <c r="A122" s="206">
        <v>3</v>
      </c>
      <c r="B122" s="212" t="s">
        <v>655</v>
      </c>
      <c r="C122" s="206" t="s">
        <v>656</v>
      </c>
      <c r="D122" s="205"/>
      <c r="E122" s="213" t="s">
        <v>469</v>
      </c>
      <c r="F122" s="213" t="s">
        <v>657</v>
      </c>
      <c r="G122" s="207">
        <f t="shared" si="48"/>
        <v>0</v>
      </c>
      <c r="H122" s="207"/>
      <c r="I122" s="207"/>
      <c r="J122" s="207"/>
      <c r="K122" s="207">
        <f t="shared" si="49"/>
        <v>0</v>
      </c>
      <c r="L122" s="207"/>
      <c r="M122" s="207"/>
      <c r="N122" s="207"/>
      <c r="O122" s="207">
        <f t="shared" si="38"/>
        <v>0</v>
      </c>
      <c r="P122" s="207"/>
      <c r="Q122" s="207"/>
      <c r="R122" s="207"/>
      <c r="S122" s="207">
        <f t="shared" si="37"/>
        <v>2800</v>
      </c>
      <c r="T122" s="207"/>
      <c r="U122" s="207">
        <v>0</v>
      </c>
      <c r="V122" s="207">
        <v>2800</v>
      </c>
    </row>
    <row r="123" spans="1:22" s="167" customFormat="1" ht="55.2">
      <c r="A123" s="206">
        <v>4</v>
      </c>
      <c r="B123" s="212" t="s">
        <v>658</v>
      </c>
      <c r="C123" s="206" t="s">
        <v>659</v>
      </c>
      <c r="D123" s="205"/>
      <c r="E123" s="213"/>
      <c r="F123" s="213" t="s">
        <v>660</v>
      </c>
      <c r="G123" s="207">
        <f t="shared" si="48"/>
        <v>0</v>
      </c>
      <c r="H123" s="207"/>
      <c r="I123" s="207"/>
      <c r="J123" s="207"/>
      <c r="K123" s="207">
        <f t="shared" si="49"/>
        <v>0</v>
      </c>
      <c r="L123" s="207"/>
      <c r="M123" s="207"/>
      <c r="N123" s="207"/>
      <c r="O123" s="207">
        <f t="shared" si="38"/>
        <v>0</v>
      </c>
      <c r="P123" s="207"/>
      <c r="Q123" s="207"/>
      <c r="R123" s="207"/>
      <c r="S123" s="207">
        <f t="shared" si="37"/>
        <v>3120</v>
      </c>
      <c r="T123" s="207"/>
      <c r="U123" s="207">
        <v>0</v>
      </c>
      <c r="V123" s="207">
        <v>3120</v>
      </c>
    </row>
    <row r="124" spans="1:22" s="167" customFormat="1">
      <c r="A124" s="226" t="s">
        <v>441</v>
      </c>
      <c r="B124" s="227" t="s">
        <v>337</v>
      </c>
      <c r="C124" s="227"/>
      <c r="D124" s="205"/>
      <c r="E124" s="213"/>
      <c r="F124" s="213"/>
      <c r="G124" s="202">
        <f t="shared" ref="G124:V124" si="58">G125+G126</f>
        <v>0</v>
      </c>
      <c r="H124" s="202">
        <f t="shared" si="58"/>
        <v>0</v>
      </c>
      <c r="I124" s="202">
        <f t="shared" si="58"/>
        <v>0</v>
      </c>
      <c r="J124" s="202">
        <f t="shared" si="58"/>
        <v>0</v>
      </c>
      <c r="K124" s="202">
        <f t="shared" si="58"/>
        <v>0</v>
      </c>
      <c r="L124" s="202">
        <f t="shared" si="58"/>
        <v>0</v>
      </c>
      <c r="M124" s="202">
        <f t="shared" si="58"/>
        <v>0</v>
      </c>
      <c r="N124" s="202">
        <f t="shared" si="58"/>
        <v>0</v>
      </c>
      <c r="O124" s="207">
        <f t="shared" si="38"/>
        <v>0</v>
      </c>
      <c r="P124" s="202">
        <f t="shared" si="58"/>
        <v>0</v>
      </c>
      <c r="Q124" s="202">
        <f t="shared" si="58"/>
        <v>0</v>
      </c>
      <c r="R124" s="202">
        <f t="shared" si="58"/>
        <v>0</v>
      </c>
      <c r="S124" s="202">
        <f t="shared" si="58"/>
        <v>15350</v>
      </c>
      <c r="T124" s="202">
        <f t="shared" si="58"/>
        <v>0</v>
      </c>
      <c r="U124" s="202">
        <f t="shared" si="58"/>
        <v>3980</v>
      </c>
      <c r="V124" s="202">
        <f t="shared" si="58"/>
        <v>11370</v>
      </c>
    </row>
    <row r="125" spans="1:22" s="167" customFormat="1">
      <c r="A125" s="199">
        <v>1</v>
      </c>
      <c r="B125" s="200" t="s">
        <v>391</v>
      </c>
      <c r="C125" s="210"/>
      <c r="D125" s="211"/>
      <c r="E125" s="211"/>
      <c r="F125" s="205"/>
      <c r="G125" s="202">
        <f t="shared" si="48"/>
        <v>0</v>
      </c>
      <c r="H125" s="202"/>
      <c r="I125" s="202"/>
      <c r="J125" s="202"/>
      <c r="K125" s="202">
        <f t="shared" si="49"/>
        <v>0</v>
      </c>
      <c r="L125" s="202"/>
      <c r="M125" s="202"/>
      <c r="N125" s="202"/>
      <c r="O125" s="207">
        <f t="shared" si="38"/>
        <v>0</v>
      </c>
      <c r="P125" s="202"/>
      <c r="Q125" s="202"/>
      <c r="R125" s="202"/>
      <c r="S125" s="202">
        <f t="shared" ref="S125:S127" si="59">SUM(T125:V125)</f>
        <v>0</v>
      </c>
      <c r="T125" s="202"/>
      <c r="U125" s="202"/>
      <c r="V125" s="202"/>
    </row>
    <row r="126" spans="1:22" s="167" customFormat="1">
      <c r="A126" s="199">
        <v>2</v>
      </c>
      <c r="B126" s="200" t="s">
        <v>392</v>
      </c>
      <c r="C126" s="210"/>
      <c r="D126" s="211"/>
      <c r="E126" s="211"/>
      <c r="F126" s="205"/>
      <c r="G126" s="202">
        <f t="shared" ref="G126:V126" si="60">G127+G128</f>
        <v>0</v>
      </c>
      <c r="H126" s="202">
        <f t="shared" si="60"/>
        <v>0</v>
      </c>
      <c r="I126" s="202">
        <f t="shared" si="60"/>
        <v>0</v>
      </c>
      <c r="J126" s="202">
        <f t="shared" si="60"/>
        <v>0</v>
      </c>
      <c r="K126" s="202">
        <f t="shared" si="60"/>
        <v>0</v>
      </c>
      <c r="L126" s="202">
        <f t="shared" si="60"/>
        <v>0</v>
      </c>
      <c r="M126" s="202">
        <f t="shared" si="60"/>
        <v>0</v>
      </c>
      <c r="N126" s="202">
        <f t="shared" si="60"/>
        <v>0</v>
      </c>
      <c r="O126" s="207">
        <f t="shared" si="38"/>
        <v>0</v>
      </c>
      <c r="P126" s="202">
        <f t="shared" si="60"/>
        <v>0</v>
      </c>
      <c r="Q126" s="202">
        <f t="shared" si="60"/>
        <v>0</v>
      </c>
      <c r="R126" s="202">
        <f t="shared" si="60"/>
        <v>0</v>
      </c>
      <c r="S126" s="202">
        <f t="shared" si="60"/>
        <v>15350</v>
      </c>
      <c r="T126" s="202">
        <f t="shared" si="60"/>
        <v>0</v>
      </c>
      <c r="U126" s="202">
        <f t="shared" si="60"/>
        <v>3980</v>
      </c>
      <c r="V126" s="202">
        <f t="shared" si="60"/>
        <v>11370</v>
      </c>
    </row>
    <row r="127" spans="1:22" s="167" customFormat="1" ht="41.4">
      <c r="A127" s="199" t="s">
        <v>393</v>
      </c>
      <c r="B127" s="200" t="s">
        <v>394</v>
      </c>
      <c r="C127" s="210"/>
      <c r="D127" s="211"/>
      <c r="E127" s="211"/>
      <c r="F127" s="205"/>
      <c r="G127" s="202">
        <f t="shared" si="48"/>
        <v>0</v>
      </c>
      <c r="H127" s="202"/>
      <c r="I127" s="202"/>
      <c r="J127" s="202"/>
      <c r="K127" s="202">
        <f t="shared" si="49"/>
        <v>0</v>
      </c>
      <c r="L127" s="202"/>
      <c r="M127" s="202"/>
      <c r="N127" s="202"/>
      <c r="O127" s="207">
        <f t="shared" si="38"/>
        <v>0</v>
      </c>
      <c r="P127" s="202"/>
      <c r="Q127" s="202"/>
      <c r="R127" s="202"/>
      <c r="S127" s="202">
        <f t="shared" si="59"/>
        <v>0</v>
      </c>
      <c r="T127" s="202"/>
      <c r="U127" s="202"/>
      <c r="V127" s="202"/>
    </row>
    <row r="128" spans="1:22" s="167" customFormat="1" ht="27.6">
      <c r="A128" s="199" t="s">
        <v>395</v>
      </c>
      <c r="B128" s="200" t="s">
        <v>396</v>
      </c>
      <c r="C128" s="210"/>
      <c r="D128" s="211"/>
      <c r="E128" s="211"/>
      <c r="F128" s="205"/>
      <c r="G128" s="202">
        <f t="shared" ref="G128:V128" si="61">SUM(G129:G132)</f>
        <v>0</v>
      </c>
      <c r="H128" s="202">
        <f t="shared" si="61"/>
        <v>0</v>
      </c>
      <c r="I128" s="202">
        <f t="shared" si="61"/>
        <v>0</v>
      </c>
      <c r="J128" s="202">
        <f t="shared" si="61"/>
        <v>0</v>
      </c>
      <c r="K128" s="202">
        <f t="shared" si="61"/>
        <v>0</v>
      </c>
      <c r="L128" s="202">
        <f t="shared" si="61"/>
        <v>0</v>
      </c>
      <c r="M128" s="202">
        <f t="shared" si="61"/>
        <v>0</v>
      </c>
      <c r="N128" s="202">
        <f t="shared" si="61"/>
        <v>0</v>
      </c>
      <c r="O128" s="207">
        <f t="shared" si="38"/>
        <v>0</v>
      </c>
      <c r="P128" s="202">
        <f t="shared" si="61"/>
        <v>0</v>
      </c>
      <c r="Q128" s="202">
        <f t="shared" si="61"/>
        <v>0</v>
      </c>
      <c r="R128" s="202">
        <f t="shared" si="61"/>
        <v>0</v>
      </c>
      <c r="S128" s="202">
        <f t="shared" si="61"/>
        <v>15350</v>
      </c>
      <c r="T128" s="202">
        <f t="shared" si="61"/>
        <v>0</v>
      </c>
      <c r="U128" s="202">
        <f t="shared" si="61"/>
        <v>3980</v>
      </c>
      <c r="V128" s="202">
        <f t="shared" si="61"/>
        <v>11370</v>
      </c>
    </row>
    <row r="129" spans="1:22" s="167" customFormat="1" ht="55.2">
      <c r="A129" s="206">
        <v>1</v>
      </c>
      <c r="B129" s="212" t="s">
        <v>661</v>
      </c>
      <c r="C129" s="206" t="s">
        <v>662</v>
      </c>
      <c r="D129" s="205"/>
      <c r="E129" s="213" t="s">
        <v>469</v>
      </c>
      <c r="F129" s="213" t="s">
        <v>663</v>
      </c>
      <c r="G129" s="207">
        <f t="shared" si="48"/>
        <v>0</v>
      </c>
      <c r="H129" s="207"/>
      <c r="I129" s="207"/>
      <c r="J129" s="207"/>
      <c r="K129" s="207">
        <f t="shared" si="49"/>
        <v>0</v>
      </c>
      <c r="L129" s="207"/>
      <c r="M129" s="207"/>
      <c r="N129" s="207"/>
      <c r="O129" s="207">
        <f t="shared" si="38"/>
        <v>0</v>
      </c>
      <c r="P129" s="207"/>
      <c r="Q129" s="207"/>
      <c r="R129" s="207"/>
      <c r="S129" s="207">
        <f t="shared" si="37"/>
        <v>3200</v>
      </c>
      <c r="T129" s="207"/>
      <c r="U129" s="207">
        <v>0</v>
      </c>
      <c r="V129" s="207">
        <v>3200</v>
      </c>
    </row>
    <row r="130" spans="1:22" s="167" customFormat="1" ht="55.2">
      <c r="A130" s="206">
        <v>2</v>
      </c>
      <c r="B130" s="212" t="s">
        <v>664</v>
      </c>
      <c r="C130" s="206" t="s">
        <v>665</v>
      </c>
      <c r="D130" s="205"/>
      <c r="E130" s="213" t="s">
        <v>469</v>
      </c>
      <c r="F130" s="213" t="s">
        <v>666</v>
      </c>
      <c r="G130" s="207">
        <f t="shared" si="48"/>
        <v>0</v>
      </c>
      <c r="H130" s="207"/>
      <c r="I130" s="207"/>
      <c r="J130" s="207"/>
      <c r="K130" s="207">
        <f t="shared" si="49"/>
        <v>0</v>
      </c>
      <c r="L130" s="207"/>
      <c r="M130" s="207"/>
      <c r="N130" s="207"/>
      <c r="O130" s="207">
        <f t="shared" si="38"/>
        <v>0</v>
      </c>
      <c r="P130" s="207"/>
      <c r="Q130" s="207"/>
      <c r="R130" s="207"/>
      <c r="S130" s="207">
        <f t="shared" si="37"/>
        <v>3980</v>
      </c>
      <c r="T130" s="207"/>
      <c r="U130" s="207">
        <v>3980</v>
      </c>
      <c r="V130" s="207">
        <v>0</v>
      </c>
    </row>
    <row r="131" spans="1:22" s="167" customFormat="1" ht="55.2">
      <c r="A131" s="206">
        <v>3</v>
      </c>
      <c r="B131" s="212" t="s">
        <v>667</v>
      </c>
      <c r="C131" s="206" t="s">
        <v>668</v>
      </c>
      <c r="D131" s="205"/>
      <c r="E131" s="213" t="s">
        <v>469</v>
      </c>
      <c r="F131" s="213" t="s">
        <v>669</v>
      </c>
      <c r="G131" s="207">
        <f t="shared" si="48"/>
        <v>0</v>
      </c>
      <c r="H131" s="207"/>
      <c r="I131" s="207"/>
      <c r="J131" s="207"/>
      <c r="K131" s="207">
        <f t="shared" si="49"/>
        <v>0</v>
      </c>
      <c r="L131" s="207"/>
      <c r="M131" s="207"/>
      <c r="N131" s="207"/>
      <c r="O131" s="207">
        <f t="shared" si="38"/>
        <v>0</v>
      </c>
      <c r="P131" s="207"/>
      <c r="Q131" s="207"/>
      <c r="R131" s="207"/>
      <c r="S131" s="207">
        <f t="shared" si="37"/>
        <v>4490</v>
      </c>
      <c r="T131" s="207"/>
      <c r="U131" s="207">
        <v>0</v>
      </c>
      <c r="V131" s="207">
        <v>4490</v>
      </c>
    </row>
    <row r="132" spans="1:22" s="167" customFormat="1" ht="55.2">
      <c r="A132" s="206">
        <v>4</v>
      </c>
      <c r="B132" s="212" t="s">
        <v>670</v>
      </c>
      <c r="C132" s="206" t="s">
        <v>671</v>
      </c>
      <c r="D132" s="205"/>
      <c r="E132" s="213"/>
      <c r="F132" s="213" t="s">
        <v>672</v>
      </c>
      <c r="G132" s="207">
        <f t="shared" si="48"/>
        <v>0</v>
      </c>
      <c r="H132" s="207"/>
      <c r="I132" s="207"/>
      <c r="J132" s="207"/>
      <c r="K132" s="207">
        <f t="shared" si="49"/>
        <v>0</v>
      </c>
      <c r="L132" s="207"/>
      <c r="M132" s="207"/>
      <c r="N132" s="207"/>
      <c r="O132" s="207">
        <f t="shared" si="38"/>
        <v>0</v>
      </c>
      <c r="P132" s="207"/>
      <c r="Q132" s="207"/>
      <c r="R132" s="207"/>
      <c r="S132" s="207">
        <f t="shared" si="37"/>
        <v>3680</v>
      </c>
      <c r="T132" s="207"/>
      <c r="U132" s="207">
        <v>0</v>
      </c>
      <c r="V132" s="207">
        <v>3680</v>
      </c>
    </row>
    <row r="133" spans="1:22" s="167" customFormat="1">
      <c r="A133" s="226" t="s">
        <v>442</v>
      </c>
      <c r="B133" s="227" t="s">
        <v>333</v>
      </c>
      <c r="C133" s="227"/>
      <c r="D133" s="205"/>
      <c r="E133" s="213"/>
      <c r="F133" s="213"/>
      <c r="G133" s="202">
        <f t="shared" ref="G133:V133" si="62">G134+G135</f>
        <v>0</v>
      </c>
      <c r="H133" s="202">
        <f t="shared" si="62"/>
        <v>0</v>
      </c>
      <c r="I133" s="202">
        <f t="shared" si="62"/>
        <v>0</v>
      </c>
      <c r="J133" s="202">
        <f t="shared" si="62"/>
        <v>0</v>
      </c>
      <c r="K133" s="202">
        <f t="shared" si="62"/>
        <v>0</v>
      </c>
      <c r="L133" s="202">
        <f t="shared" si="62"/>
        <v>0</v>
      </c>
      <c r="M133" s="202">
        <f t="shared" si="62"/>
        <v>0</v>
      </c>
      <c r="N133" s="202">
        <f t="shared" si="62"/>
        <v>0</v>
      </c>
      <c r="O133" s="207">
        <f t="shared" si="38"/>
        <v>0</v>
      </c>
      <c r="P133" s="202">
        <f t="shared" si="62"/>
        <v>0</v>
      </c>
      <c r="Q133" s="202">
        <f t="shared" si="62"/>
        <v>0</v>
      </c>
      <c r="R133" s="202">
        <f t="shared" si="62"/>
        <v>0</v>
      </c>
      <c r="S133" s="202">
        <f t="shared" si="62"/>
        <v>28500</v>
      </c>
      <c r="T133" s="202">
        <f t="shared" si="62"/>
        <v>0</v>
      </c>
      <c r="U133" s="202">
        <f t="shared" si="62"/>
        <v>9370</v>
      </c>
      <c r="V133" s="202">
        <f t="shared" si="62"/>
        <v>19130</v>
      </c>
    </row>
    <row r="134" spans="1:22" s="167" customFormat="1">
      <c r="A134" s="199">
        <v>1</v>
      </c>
      <c r="B134" s="200" t="s">
        <v>391</v>
      </c>
      <c r="C134" s="210"/>
      <c r="D134" s="211"/>
      <c r="E134" s="211"/>
      <c r="F134" s="205"/>
      <c r="G134" s="202">
        <f t="shared" si="48"/>
        <v>0</v>
      </c>
      <c r="H134" s="202"/>
      <c r="I134" s="202"/>
      <c r="J134" s="202"/>
      <c r="K134" s="202">
        <f t="shared" si="49"/>
        <v>0</v>
      </c>
      <c r="L134" s="202"/>
      <c r="M134" s="202"/>
      <c r="N134" s="202"/>
      <c r="O134" s="207">
        <f t="shared" si="38"/>
        <v>0</v>
      </c>
      <c r="P134" s="202"/>
      <c r="Q134" s="202"/>
      <c r="R134" s="202"/>
      <c r="S134" s="202">
        <f t="shared" ref="S134" si="63">SUM(T134:V134)</f>
        <v>0</v>
      </c>
      <c r="T134" s="202"/>
      <c r="U134" s="202"/>
      <c r="V134" s="202"/>
    </row>
    <row r="135" spans="1:22" s="167" customFormat="1">
      <c r="A135" s="199">
        <v>2</v>
      </c>
      <c r="B135" s="200" t="s">
        <v>392</v>
      </c>
      <c r="C135" s="210"/>
      <c r="D135" s="211"/>
      <c r="E135" s="211"/>
      <c r="F135" s="205"/>
      <c r="G135" s="202">
        <f t="shared" ref="G135:V135" si="64">G136+G137</f>
        <v>0</v>
      </c>
      <c r="H135" s="202">
        <f t="shared" si="64"/>
        <v>0</v>
      </c>
      <c r="I135" s="202">
        <f t="shared" si="64"/>
        <v>0</v>
      </c>
      <c r="J135" s="202">
        <f t="shared" si="64"/>
        <v>0</v>
      </c>
      <c r="K135" s="202">
        <f t="shared" si="64"/>
        <v>0</v>
      </c>
      <c r="L135" s="202">
        <f t="shared" si="64"/>
        <v>0</v>
      </c>
      <c r="M135" s="202">
        <f t="shared" si="64"/>
        <v>0</v>
      </c>
      <c r="N135" s="202">
        <f t="shared" si="64"/>
        <v>0</v>
      </c>
      <c r="O135" s="207">
        <f t="shared" si="38"/>
        <v>0</v>
      </c>
      <c r="P135" s="202">
        <f t="shared" si="64"/>
        <v>0</v>
      </c>
      <c r="Q135" s="202">
        <f t="shared" si="64"/>
        <v>0</v>
      </c>
      <c r="R135" s="202">
        <f t="shared" si="64"/>
        <v>0</v>
      </c>
      <c r="S135" s="202">
        <f t="shared" si="64"/>
        <v>28500</v>
      </c>
      <c r="T135" s="202">
        <f t="shared" si="64"/>
        <v>0</v>
      </c>
      <c r="U135" s="202">
        <f t="shared" si="64"/>
        <v>9370</v>
      </c>
      <c r="V135" s="202">
        <f t="shared" si="64"/>
        <v>19130</v>
      </c>
    </row>
    <row r="136" spans="1:22" s="167" customFormat="1" ht="41.4">
      <c r="A136" s="199" t="s">
        <v>393</v>
      </c>
      <c r="B136" s="200" t="s">
        <v>394</v>
      </c>
      <c r="C136" s="210"/>
      <c r="D136" s="211"/>
      <c r="E136" s="211"/>
      <c r="F136" s="205"/>
      <c r="G136" s="202">
        <f t="shared" si="48"/>
        <v>0</v>
      </c>
      <c r="H136" s="202"/>
      <c r="I136" s="202"/>
      <c r="J136" s="202"/>
      <c r="K136" s="202">
        <f t="shared" si="49"/>
        <v>0</v>
      </c>
      <c r="L136" s="202"/>
      <c r="M136" s="202"/>
      <c r="N136" s="202"/>
      <c r="O136" s="207">
        <f t="shared" si="38"/>
        <v>0</v>
      </c>
      <c r="P136" s="202"/>
      <c r="Q136" s="202"/>
      <c r="R136" s="202"/>
      <c r="S136" s="202">
        <f>SUM(T136:V136)</f>
        <v>0</v>
      </c>
      <c r="T136" s="202"/>
      <c r="U136" s="202"/>
      <c r="V136" s="202"/>
    </row>
    <row r="137" spans="1:22" s="167" customFormat="1" ht="27.6">
      <c r="A137" s="199" t="s">
        <v>395</v>
      </c>
      <c r="B137" s="200" t="s">
        <v>396</v>
      </c>
      <c r="C137" s="210"/>
      <c r="D137" s="211"/>
      <c r="E137" s="211"/>
      <c r="F137" s="205"/>
      <c r="G137" s="202">
        <f>SUM(G138:G147)</f>
        <v>0</v>
      </c>
      <c r="H137" s="202">
        <f t="shared" ref="H137:V137" si="65">SUM(H138:H147)</f>
        <v>0</v>
      </c>
      <c r="I137" s="202">
        <f t="shared" si="65"/>
        <v>0</v>
      </c>
      <c r="J137" s="202">
        <f t="shared" si="65"/>
        <v>0</v>
      </c>
      <c r="K137" s="202">
        <f t="shared" si="65"/>
        <v>0</v>
      </c>
      <c r="L137" s="202">
        <f t="shared" si="65"/>
        <v>0</v>
      </c>
      <c r="M137" s="202">
        <f t="shared" si="65"/>
        <v>0</v>
      </c>
      <c r="N137" s="202">
        <f t="shared" si="65"/>
        <v>0</v>
      </c>
      <c r="O137" s="207">
        <f t="shared" si="38"/>
        <v>0</v>
      </c>
      <c r="P137" s="202">
        <f t="shared" si="65"/>
        <v>0</v>
      </c>
      <c r="Q137" s="202">
        <f t="shared" si="65"/>
        <v>0</v>
      </c>
      <c r="R137" s="202">
        <f t="shared" si="65"/>
        <v>0</v>
      </c>
      <c r="S137" s="202">
        <f t="shared" si="65"/>
        <v>28500</v>
      </c>
      <c r="T137" s="202">
        <f t="shared" si="65"/>
        <v>0</v>
      </c>
      <c r="U137" s="202">
        <f t="shared" si="65"/>
        <v>9370</v>
      </c>
      <c r="V137" s="202">
        <f t="shared" si="65"/>
        <v>19130</v>
      </c>
    </row>
    <row r="138" spans="1:22" s="167" customFormat="1" ht="55.2">
      <c r="A138" s="206">
        <v>1</v>
      </c>
      <c r="B138" s="212" t="s">
        <v>673</v>
      </c>
      <c r="C138" s="206" t="s">
        <v>674</v>
      </c>
      <c r="D138" s="205"/>
      <c r="E138" s="213" t="s">
        <v>469</v>
      </c>
      <c r="F138" s="213" t="s">
        <v>675</v>
      </c>
      <c r="G138" s="207">
        <f t="shared" si="48"/>
        <v>0</v>
      </c>
      <c r="H138" s="207"/>
      <c r="I138" s="207"/>
      <c r="J138" s="207"/>
      <c r="K138" s="207">
        <f t="shared" si="49"/>
        <v>0</v>
      </c>
      <c r="L138" s="207"/>
      <c r="M138" s="207"/>
      <c r="N138" s="207"/>
      <c r="O138" s="207">
        <f t="shared" si="38"/>
        <v>0</v>
      </c>
      <c r="P138" s="207"/>
      <c r="Q138" s="207"/>
      <c r="R138" s="207"/>
      <c r="S138" s="207">
        <f t="shared" ref="S138:S204" si="66">SUM(T138:V138)</f>
        <v>3320</v>
      </c>
      <c r="T138" s="207"/>
      <c r="U138" s="207">
        <v>3320</v>
      </c>
      <c r="V138" s="207">
        <v>0</v>
      </c>
    </row>
    <row r="139" spans="1:22" s="167" customFormat="1" ht="55.2">
      <c r="A139" s="206">
        <v>2</v>
      </c>
      <c r="B139" s="212" t="s">
        <v>676</v>
      </c>
      <c r="C139" s="206" t="s">
        <v>677</v>
      </c>
      <c r="D139" s="205"/>
      <c r="E139" s="213" t="s">
        <v>469</v>
      </c>
      <c r="F139" s="213" t="s">
        <v>678</v>
      </c>
      <c r="G139" s="207">
        <f t="shared" si="48"/>
        <v>0</v>
      </c>
      <c r="H139" s="207"/>
      <c r="I139" s="207"/>
      <c r="J139" s="207"/>
      <c r="K139" s="207">
        <f t="shared" si="49"/>
        <v>0</v>
      </c>
      <c r="L139" s="207"/>
      <c r="M139" s="207"/>
      <c r="N139" s="207"/>
      <c r="O139" s="207">
        <f t="shared" si="38"/>
        <v>0</v>
      </c>
      <c r="P139" s="207"/>
      <c r="Q139" s="207"/>
      <c r="R139" s="207"/>
      <c r="S139" s="207">
        <f t="shared" si="66"/>
        <v>2250</v>
      </c>
      <c r="T139" s="207"/>
      <c r="U139" s="207">
        <v>2250</v>
      </c>
      <c r="V139" s="207">
        <v>0</v>
      </c>
    </row>
    <row r="140" spans="1:22" s="167" customFormat="1" ht="55.2">
      <c r="A140" s="206">
        <v>3</v>
      </c>
      <c r="B140" s="212" t="s">
        <v>679</v>
      </c>
      <c r="C140" s="206" t="s">
        <v>680</v>
      </c>
      <c r="D140" s="205"/>
      <c r="E140" s="213" t="s">
        <v>469</v>
      </c>
      <c r="F140" s="213" t="s">
        <v>681</v>
      </c>
      <c r="G140" s="207">
        <f t="shared" si="48"/>
        <v>0</v>
      </c>
      <c r="H140" s="207"/>
      <c r="I140" s="207"/>
      <c r="J140" s="207"/>
      <c r="K140" s="207">
        <f t="shared" si="49"/>
        <v>0</v>
      </c>
      <c r="L140" s="207"/>
      <c r="M140" s="207"/>
      <c r="N140" s="207"/>
      <c r="O140" s="207">
        <f t="shared" si="38"/>
        <v>0</v>
      </c>
      <c r="P140" s="207"/>
      <c r="Q140" s="207"/>
      <c r="R140" s="207"/>
      <c r="S140" s="207">
        <f t="shared" si="66"/>
        <v>2430</v>
      </c>
      <c r="T140" s="207"/>
      <c r="U140" s="207">
        <v>0</v>
      </c>
      <c r="V140" s="207">
        <v>2430</v>
      </c>
    </row>
    <row r="141" spans="1:22" s="167" customFormat="1" ht="55.2">
      <c r="A141" s="206">
        <v>4</v>
      </c>
      <c r="B141" s="212" t="s">
        <v>682</v>
      </c>
      <c r="C141" s="206" t="s">
        <v>677</v>
      </c>
      <c r="D141" s="205"/>
      <c r="E141" s="213" t="s">
        <v>469</v>
      </c>
      <c r="F141" s="213" t="s">
        <v>683</v>
      </c>
      <c r="G141" s="207">
        <f t="shared" si="48"/>
        <v>0</v>
      </c>
      <c r="H141" s="207"/>
      <c r="I141" s="207"/>
      <c r="J141" s="207"/>
      <c r="K141" s="207">
        <f t="shared" si="49"/>
        <v>0</v>
      </c>
      <c r="L141" s="207"/>
      <c r="M141" s="207"/>
      <c r="N141" s="207"/>
      <c r="O141" s="207">
        <f t="shared" si="38"/>
        <v>0</v>
      </c>
      <c r="P141" s="207"/>
      <c r="Q141" s="207"/>
      <c r="R141" s="207"/>
      <c r="S141" s="207">
        <f t="shared" si="66"/>
        <v>1900</v>
      </c>
      <c r="T141" s="207"/>
      <c r="U141" s="207">
        <v>1900</v>
      </c>
      <c r="V141" s="207">
        <v>0</v>
      </c>
    </row>
    <row r="142" spans="1:22" s="167" customFormat="1" ht="55.2">
      <c r="A142" s="206">
        <v>5</v>
      </c>
      <c r="B142" s="212" t="s">
        <v>684</v>
      </c>
      <c r="C142" s="206" t="s">
        <v>685</v>
      </c>
      <c r="D142" s="205"/>
      <c r="E142" s="213"/>
      <c r="F142" s="213" t="s">
        <v>686</v>
      </c>
      <c r="G142" s="207">
        <f t="shared" si="48"/>
        <v>0</v>
      </c>
      <c r="H142" s="207"/>
      <c r="I142" s="207"/>
      <c r="J142" s="207"/>
      <c r="K142" s="207">
        <f t="shared" si="49"/>
        <v>0</v>
      </c>
      <c r="L142" s="207"/>
      <c r="M142" s="207"/>
      <c r="N142" s="207"/>
      <c r="O142" s="207">
        <f t="shared" si="38"/>
        <v>0</v>
      </c>
      <c r="P142" s="207"/>
      <c r="Q142" s="207"/>
      <c r="R142" s="207"/>
      <c r="S142" s="207">
        <f t="shared" si="66"/>
        <v>1900</v>
      </c>
      <c r="T142" s="207"/>
      <c r="U142" s="207">
        <v>1900</v>
      </c>
      <c r="V142" s="207">
        <v>0</v>
      </c>
    </row>
    <row r="143" spans="1:22" s="167" customFormat="1" ht="69">
      <c r="A143" s="206">
        <v>6</v>
      </c>
      <c r="B143" s="215" t="s">
        <v>687</v>
      </c>
      <c r="C143" s="223" t="s">
        <v>677</v>
      </c>
      <c r="D143" s="205"/>
      <c r="E143" s="216" t="s">
        <v>484</v>
      </c>
      <c r="F143" s="216" t="s">
        <v>688</v>
      </c>
      <c r="G143" s="207">
        <f t="shared" si="48"/>
        <v>0</v>
      </c>
      <c r="H143" s="207"/>
      <c r="I143" s="207"/>
      <c r="J143" s="207"/>
      <c r="K143" s="207">
        <f t="shared" si="49"/>
        <v>0</v>
      </c>
      <c r="L143" s="207"/>
      <c r="M143" s="207"/>
      <c r="N143" s="207"/>
      <c r="O143" s="207">
        <f t="shared" si="38"/>
        <v>0</v>
      </c>
      <c r="P143" s="207"/>
      <c r="Q143" s="207"/>
      <c r="R143" s="207"/>
      <c r="S143" s="207">
        <f t="shared" si="66"/>
        <v>3000</v>
      </c>
      <c r="T143" s="207"/>
      <c r="U143" s="208"/>
      <c r="V143" s="208">
        <v>3000</v>
      </c>
    </row>
    <row r="144" spans="1:22" s="167" customFormat="1" ht="55.2">
      <c r="A144" s="206">
        <v>7</v>
      </c>
      <c r="B144" s="215" t="s">
        <v>689</v>
      </c>
      <c r="C144" s="223" t="s">
        <v>677</v>
      </c>
      <c r="D144" s="205"/>
      <c r="E144" s="216" t="s">
        <v>484</v>
      </c>
      <c r="F144" s="216" t="s">
        <v>690</v>
      </c>
      <c r="G144" s="207">
        <f t="shared" si="48"/>
        <v>0</v>
      </c>
      <c r="H144" s="207"/>
      <c r="I144" s="207"/>
      <c r="J144" s="207"/>
      <c r="K144" s="207">
        <f t="shared" si="49"/>
        <v>0</v>
      </c>
      <c r="L144" s="207"/>
      <c r="M144" s="207"/>
      <c r="N144" s="207"/>
      <c r="O144" s="207">
        <f t="shared" si="38"/>
        <v>0</v>
      </c>
      <c r="P144" s="207"/>
      <c r="Q144" s="207"/>
      <c r="R144" s="207"/>
      <c r="S144" s="207">
        <f t="shared" si="66"/>
        <v>1900</v>
      </c>
      <c r="T144" s="207"/>
      <c r="U144" s="208"/>
      <c r="V144" s="208">
        <v>1900</v>
      </c>
    </row>
    <row r="145" spans="1:22" s="167" customFormat="1" ht="69">
      <c r="A145" s="206">
        <v>8</v>
      </c>
      <c r="B145" s="215" t="s">
        <v>691</v>
      </c>
      <c r="C145" s="223" t="s">
        <v>677</v>
      </c>
      <c r="D145" s="205"/>
      <c r="E145" s="216" t="s">
        <v>484</v>
      </c>
      <c r="F145" s="216" t="s">
        <v>692</v>
      </c>
      <c r="G145" s="207">
        <f t="shared" si="48"/>
        <v>0</v>
      </c>
      <c r="H145" s="207"/>
      <c r="I145" s="207"/>
      <c r="J145" s="207"/>
      <c r="K145" s="207">
        <f t="shared" si="49"/>
        <v>0</v>
      </c>
      <c r="L145" s="207"/>
      <c r="M145" s="207"/>
      <c r="N145" s="207"/>
      <c r="O145" s="207">
        <f t="shared" si="38"/>
        <v>0</v>
      </c>
      <c r="P145" s="207"/>
      <c r="Q145" s="207"/>
      <c r="R145" s="207"/>
      <c r="S145" s="207">
        <f t="shared" si="66"/>
        <v>2900</v>
      </c>
      <c r="T145" s="207"/>
      <c r="U145" s="208"/>
      <c r="V145" s="208">
        <v>2900</v>
      </c>
    </row>
    <row r="146" spans="1:22" s="167" customFormat="1" ht="82.8">
      <c r="A146" s="206">
        <v>9</v>
      </c>
      <c r="B146" s="215" t="s">
        <v>693</v>
      </c>
      <c r="C146" s="223" t="s">
        <v>677</v>
      </c>
      <c r="D146" s="205"/>
      <c r="E146" s="216" t="s">
        <v>484</v>
      </c>
      <c r="F146" s="216" t="s">
        <v>694</v>
      </c>
      <c r="G146" s="207">
        <f t="shared" si="48"/>
        <v>0</v>
      </c>
      <c r="H146" s="207"/>
      <c r="I146" s="207"/>
      <c r="J146" s="207"/>
      <c r="K146" s="207">
        <f t="shared" si="49"/>
        <v>0</v>
      </c>
      <c r="L146" s="207"/>
      <c r="M146" s="207"/>
      <c r="N146" s="207"/>
      <c r="O146" s="207">
        <f t="shared" ref="O146:O209" si="67">SUM(P146:R146)</f>
        <v>0</v>
      </c>
      <c r="P146" s="207"/>
      <c r="Q146" s="207"/>
      <c r="R146" s="207"/>
      <c r="S146" s="207">
        <f t="shared" si="66"/>
        <v>1900</v>
      </c>
      <c r="T146" s="207"/>
      <c r="U146" s="208"/>
      <c r="V146" s="208">
        <v>1900</v>
      </c>
    </row>
    <row r="147" spans="1:22" s="167" customFormat="1" ht="41.4">
      <c r="A147" s="206">
        <v>10</v>
      </c>
      <c r="B147" s="215" t="s">
        <v>695</v>
      </c>
      <c r="C147" s="223" t="s">
        <v>677</v>
      </c>
      <c r="D147" s="205"/>
      <c r="E147" s="216" t="s">
        <v>484</v>
      </c>
      <c r="F147" s="216" t="s">
        <v>696</v>
      </c>
      <c r="G147" s="207">
        <f t="shared" si="48"/>
        <v>0</v>
      </c>
      <c r="H147" s="207"/>
      <c r="I147" s="207"/>
      <c r="J147" s="207"/>
      <c r="K147" s="207">
        <f t="shared" si="49"/>
        <v>0</v>
      </c>
      <c r="L147" s="207"/>
      <c r="M147" s="207"/>
      <c r="N147" s="207"/>
      <c r="O147" s="207">
        <f t="shared" si="67"/>
        <v>0</v>
      </c>
      <c r="P147" s="207"/>
      <c r="Q147" s="207"/>
      <c r="R147" s="207"/>
      <c r="S147" s="207">
        <f t="shared" si="66"/>
        <v>7000</v>
      </c>
      <c r="T147" s="207"/>
      <c r="U147" s="208"/>
      <c r="V147" s="208">
        <v>7000</v>
      </c>
    </row>
    <row r="148" spans="1:22" s="167" customFormat="1">
      <c r="A148" s="226" t="s">
        <v>443</v>
      </c>
      <c r="B148" s="227" t="s">
        <v>697</v>
      </c>
      <c r="C148" s="200"/>
      <c r="D148" s="205"/>
      <c r="E148" s="213"/>
      <c r="F148" s="213"/>
      <c r="G148" s="202">
        <f>G150+G149</f>
        <v>0</v>
      </c>
      <c r="H148" s="202">
        <f t="shared" ref="H148:V148" si="68">H150+H149</f>
        <v>0</v>
      </c>
      <c r="I148" s="202">
        <f t="shared" si="68"/>
        <v>0</v>
      </c>
      <c r="J148" s="202">
        <f t="shared" si="68"/>
        <v>0</v>
      </c>
      <c r="K148" s="202">
        <f t="shared" si="68"/>
        <v>0</v>
      </c>
      <c r="L148" s="202">
        <f t="shared" si="68"/>
        <v>0</v>
      </c>
      <c r="M148" s="202">
        <f t="shared" si="68"/>
        <v>0</v>
      </c>
      <c r="N148" s="202">
        <f t="shared" si="68"/>
        <v>0</v>
      </c>
      <c r="O148" s="207">
        <f t="shared" si="67"/>
        <v>0</v>
      </c>
      <c r="P148" s="202">
        <f t="shared" si="68"/>
        <v>0</v>
      </c>
      <c r="Q148" s="202">
        <f t="shared" si="68"/>
        <v>0</v>
      </c>
      <c r="R148" s="202">
        <f t="shared" si="68"/>
        <v>0</v>
      </c>
      <c r="S148" s="202">
        <f t="shared" si="68"/>
        <v>23760</v>
      </c>
      <c r="T148" s="202">
        <f t="shared" si="68"/>
        <v>0</v>
      </c>
      <c r="U148" s="202">
        <f t="shared" si="68"/>
        <v>3320</v>
      </c>
      <c r="V148" s="202">
        <f t="shared" si="68"/>
        <v>20440</v>
      </c>
    </row>
    <row r="149" spans="1:22" s="167" customFormat="1">
      <c r="A149" s="199">
        <v>1</v>
      </c>
      <c r="B149" s="200" t="s">
        <v>391</v>
      </c>
      <c r="C149" s="200"/>
      <c r="D149" s="205"/>
      <c r="E149" s="213"/>
      <c r="F149" s="213"/>
      <c r="G149" s="202">
        <f t="shared" si="48"/>
        <v>0</v>
      </c>
      <c r="H149" s="202"/>
      <c r="I149" s="202"/>
      <c r="J149" s="202"/>
      <c r="K149" s="202">
        <f t="shared" si="49"/>
        <v>0</v>
      </c>
      <c r="L149" s="202"/>
      <c r="M149" s="202"/>
      <c r="N149" s="202"/>
      <c r="O149" s="207">
        <f t="shared" si="67"/>
        <v>0</v>
      </c>
      <c r="P149" s="202"/>
      <c r="Q149" s="202"/>
      <c r="R149" s="202"/>
      <c r="S149" s="202">
        <f t="shared" si="66"/>
        <v>0</v>
      </c>
      <c r="T149" s="202"/>
      <c r="U149" s="202"/>
      <c r="V149" s="202"/>
    </row>
    <row r="150" spans="1:22" s="167" customFormat="1">
      <c r="A150" s="199">
        <v>2</v>
      </c>
      <c r="B150" s="200" t="s">
        <v>392</v>
      </c>
      <c r="C150" s="200"/>
      <c r="D150" s="205"/>
      <c r="E150" s="213"/>
      <c r="F150" s="213"/>
      <c r="G150" s="202">
        <f>G151+G152</f>
        <v>0</v>
      </c>
      <c r="H150" s="202">
        <f t="shared" ref="H150:V150" si="69">H151+H152</f>
        <v>0</v>
      </c>
      <c r="I150" s="202">
        <f t="shared" si="69"/>
        <v>0</v>
      </c>
      <c r="J150" s="202">
        <f t="shared" si="69"/>
        <v>0</v>
      </c>
      <c r="K150" s="202">
        <f t="shared" si="69"/>
        <v>0</v>
      </c>
      <c r="L150" s="202">
        <f t="shared" si="69"/>
        <v>0</v>
      </c>
      <c r="M150" s="202">
        <f t="shared" si="69"/>
        <v>0</v>
      </c>
      <c r="N150" s="202">
        <f t="shared" si="69"/>
        <v>0</v>
      </c>
      <c r="O150" s="207">
        <f t="shared" si="67"/>
        <v>0</v>
      </c>
      <c r="P150" s="202">
        <f t="shared" si="69"/>
        <v>0</v>
      </c>
      <c r="Q150" s="202">
        <f t="shared" si="69"/>
        <v>0</v>
      </c>
      <c r="R150" s="202">
        <f t="shared" si="69"/>
        <v>0</v>
      </c>
      <c r="S150" s="202">
        <f t="shared" si="69"/>
        <v>23760</v>
      </c>
      <c r="T150" s="202">
        <f t="shared" si="69"/>
        <v>0</v>
      </c>
      <c r="U150" s="202">
        <f t="shared" si="69"/>
        <v>3320</v>
      </c>
      <c r="V150" s="202">
        <f t="shared" si="69"/>
        <v>20440</v>
      </c>
    </row>
    <row r="151" spans="1:22" s="167" customFormat="1" ht="41.4">
      <c r="A151" s="199" t="s">
        <v>393</v>
      </c>
      <c r="B151" s="200" t="s">
        <v>394</v>
      </c>
      <c r="C151" s="200"/>
      <c r="D151" s="205"/>
      <c r="E151" s="213"/>
      <c r="F151" s="213"/>
      <c r="G151" s="202">
        <f t="shared" si="48"/>
        <v>0</v>
      </c>
      <c r="H151" s="202"/>
      <c r="I151" s="202"/>
      <c r="J151" s="202"/>
      <c r="K151" s="202">
        <f t="shared" si="49"/>
        <v>0</v>
      </c>
      <c r="L151" s="202"/>
      <c r="M151" s="202"/>
      <c r="N151" s="202"/>
      <c r="O151" s="207">
        <f t="shared" si="67"/>
        <v>0</v>
      </c>
      <c r="P151" s="202"/>
      <c r="Q151" s="202"/>
      <c r="R151" s="202"/>
      <c r="S151" s="202">
        <f t="shared" si="66"/>
        <v>0</v>
      </c>
      <c r="T151" s="202"/>
      <c r="U151" s="202"/>
      <c r="V151" s="202"/>
    </row>
    <row r="152" spans="1:22" s="167" customFormat="1" ht="27.6">
      <c r="A152" s="199" t="s">
        <v>395</v>
      </c>
      <c r="B152" s="200" t="s">
        <v>396</v>
      </c>
      <c r="C152" s="200"/>
      <c r="D152" s="205"/>
      <c r="E152" s="213"/>
      <c r="F152" s="213"/>
      <c r="G152" s="202">
        <f>SUM(G153:G158)</f>
        <v>0</v>
      </c>
      <c r="H152" s="202">
        <f t="shared" ref="H152:V152" si="70">SUM(H153:H158)</f>
        <v>0</v>
      </c>
      <c r="I152" s="202">
        <f t="shared" si="70"/>
        <v>0</v>
      </c>
      <c r="J152" s="202">
        <f t="shared" si="70"/>
        <v>0</v>
      </c>
      <c r="K152" s="202">
        <f t="shared" si="70"/>
        <v>0</v>
      </c>
      <c r="L152" s="202">
        <f t="shared" si="70"/>
        <v>0</v>
      </c>
      <c r="M152" s="202">
        <f t="shared" si="70"/>
        <v>0</v>
      </c>
      <c r="N152" s="202">
        <f t="shared" si="70"/>
        <v>0</v>
      </c>
      <c r="O152" s="207">
        <f t="shared" si="67"/>
        <v>0</v>
      </c>
      <c r="P152" s="202">
        <f t="shared" si="70"/>
        <v>0</v>
      </c>
      <c r="Q152" s="202">
        <f t="shared" si="70"/>
        <v>0</v>
      </c>
      <c r="R152" s="202">
        <f t="shared" si="70"/>
        <v>0</v>
      </c>
      <c r="S152" s="202">
        <f t="shared" si="70"/>
        <v>23760</v>
      </c>
      <c r="T152" s="202">
        <f t="shared" si="70"/>
        <v>0</v>
      </c>
      <c r="U152" s="202">
        <f t="shared" si="70"/>
        <v>3320</v>
      </c>
      <c r="V152" s="202">
        <f t="shared" si="70"/>
        <v>20440</v>
      </c>
    </row>
    <row r="153" spans="1:22" s="167" customFormat="1" ht="55.2">
      <c r="A153" s="206">
        <v>1</v>
      </c>
      <c r="B153" s="212" t="s">
        <v>698</v>
      </c>
      <c r="C153" s="206" t="s">
        <v>699</v>
      </c>
      <c r="D153" s="205"/>
      <c r="E153" s="213" t="s">
        <v>469</v>
      </c>
      <c r="F153" s="213" t="s">
        <v>700</v>
      </c>
      <c r="G153" s="207">
        <f t="shared" si="48"/>
        <v>0</v>
      </c>
      <c r="H153" s="207"/>
      <c r="I153" s="207"/>
      <c r="J153" s="207"/>
      <c r="K153" s="207">
        <f t="shared" si="49"/>
        <v>0</v>
      </c>
      <c r="L153" s="207"/>
      <c r="M153" s="207"/>
      <c r="N153" s="207"/>
      <c r="O153" s="207">
        <f t="shared" si="67"/>
        <v>0</v>
      </c>
      <c r="P153" s="207"/>
      <c r="Q153" s="207"/>
      <c r="R153" s="207"/>
      <c r="S153" s="207">
        <f t="shared" si="66"/>
        <v>1420</v>
      </c>
      <c r="T153" s="207"/>
      <c r="U153" s="207">
        <v>1420</v>
      </c>
      <c r="V153" s="207">
        <v>0</v>
      </c>
    </row>
    <row r="154" spans="1:22" s="167" customFormat="1" ht="55.2">
      <c r="A154" s="206">
        <v>2</v>
      </c>
      <c r="B154" s="212" t="s">
        <v>701</v>
      </c>
      <c r="C154" s="206" t="s">
        <v>702</v>
      </c>
      <c r="D154" s="205"/>
      <c r="E154" s="213" t="s">
        <v>469</v>
      </c>
      <c r="F154" s="213" t="s">
        <v>703</v>
      </c>
      <c r="G154" s="207">
        <f t="shared" si="48"/>
        <v>0</v>
      </c>
      <c r="H154" s="207"/>
      <c r="I154" s="207"/>
      <c r="J154" s="207"/>
      <c r="K154" s="207">
        <f t="shared" si="49"/>
        <v>0</v>
      </c>
      <c r="L154" s="207"/>
      <c r="M154" s="207"/>
      <c r="N154" s="207"/>
      <c r="O154" s="207">
        <f t="shared" si="67"/>
        <v>0</v>
      </c>
      <c r="P154" s="207"/>
      <c r="Q154" s="207"/>
      <c r="R154" s="207"/>
      <c r="S154" s="207">
        <f t="shared" si="66"/>
        <v>4020</v>
      </c>
      <c r="T154" s="207"/>
      <c r="U154" s="207">
        <v>0</v>
      </c>
      <c r="V154" s="207">
        <v>4020</v>
      </c>
    </row>
    <row r="155" spans="1:22" s="167" customFormat="1" ht="55.2">
      <c r="A155" s="206">
        <v>3</v>
      </c>
      <c r="B155" s="212" t="s">
        <v>704</v>
      </c>
      <c r="C155" s="206" t="s">
        <v>705</v>
      </c>
      <c r="D155" s="205"/>
      <c r="E155" s="213" t="s">
        <v>469</v>
      </c>
      <c r="F155" s="213" t="s">
        <v>706</v>
      </c>
      <c r="G155" s="207">
        <f t="shared" si="48"/>
        <v>0</v>
      </c>
      <c r="H155" s="207"/>
      <c r="I155" s="207"/>
      <c r="J155" s="207"/>
      <c r="K155" s="207">
        <f t="shared" si="49"/>
        <v>0</v>
      </c>
      <c r="L155" s="207"/>
      <c r="M155" s="207"/>
      <c r="N155" s="207"/>
      <c r="O155" s="207">
        <f t="shared" si="67"/>
        <v>0</v>
      </c>
      <c r="P155" s="207"/>
      <c r="Q155" s="207"/>
      <c r="R155" s="207"/>
      <c r="S155" s="207">
        <f t="shared" si="66"/>
        <v>1900</v>
      </c>
      <c r="T155" s="207"/>
      <c r="U155" s="207">
        <v>1900</v>
      </c>
      <c r="V155" s="207">
        <v>0</v>
      </c>
    </row>
    <row r="156" spans="1:22" s="167" customFormat="1" ht="55.2">
      <c r="A156" s="206">
        <v>4</v>
      </c>
      <c r="B156" s="212" t="s">
        <v>707</v>
      </c>
      <c r="C156" s="206" t="s">
        <v>702</v>
      </c>
      <c r="D156" s="205"/>
      <c r="E156" s="213" t="s">
        <v>469</v>
      </c>
      <c r="F156" s="213" t="s">
        <v>708</v>
      </c>
      <c r="G156" s="207">
        <f t="shared" si="48"/>
        <v>0</v>
      </c>
      <c r="H156" s="207"/>
      <c r="I156" s="207"/>
      <c r="J156" s="207"/>
      <c r="K156" s="207">
        <f t="shared" si="49"/>
        <v>0</v>
      </c>
      <c r="L156" s="207"/>
      <c r="M156" s="207"/>
      <c r="N156" s="207"/>
      <c r="O156" s="207">
        <f t="shared" si="67"/>
        <v>0</v>
      </c>
      <c r="P156" s="207"/>
      <c r="Q156" s="207"/>
      <c r="R156" s="207"/>
      <c r="S156" s="207">
        <f t="shared" si="66"/>
        <v>2600</v>
      </c>
      <c r="T156" s="207"/>
      <c r="U156" s="207">
        <v>0</v>
      </c>
      <c r="V156" s="207">
        <v>2600</v>
      </c>
    </row>
    <row r="157" spans="1:22" s="167" customFormat="1" ht="69">
      <c r="A157" s="206">
        <v>5</v>
      </c>
      <c r="B157" s="212" t="s">
        <v>709</v>
      </c>
      <c r="C157" s="206" t="s">
        <v>710</v>
      </c>
      <c r="D157" s="205"/>
      <c r="E157" s="213" t="s">
        <v>469</v>
      </c>
      <c r="F157" s="213" t="s">
        <v>711</v>
      </c>
      <c r="G157" s="207">
        <f t="shared" si="48"/>
        <v>0</v>
      </c>
      <c r="H157" s="207"/>
      <c r="I157" s="207"/>
      <c r="J157" s="207"/>
      <c r="K157" s="207">
        <f t="shared" si="49"/>
        <v>0</v>
      </c>
      <c r="L157" s="207"/>
      <c r="M157" s="207"/>
      <c r="N157" s="207"/>
      <c r="O157" s="207">
        <f t="shared" si="67"/>
        <v>0</v>
      </c>
      <c r="P157" s="207"/>
      <c r="Q157" s="207"/>
      <c r="R157" s="207"/>
      <c r="S157" s="207">
        <f t="shared" si="66"/>
        <v>2200</v>
      </c>
      <c r="T157" s="207"/>
      <c r="U157" s="207">
        <v>0</v>
      </c>
      <c r="V157" s="207">
        <v>2200</v>
      </c>
    </row>
    <row r="158" spans="1:22" s="167" customFormat="1" ht="69">
      <c r="A158" s="206">
        <v>6</v>
      </c>
      <c r="B158" s="212" t="s">
        <v>712</v>
      </c>
      <c r="C158" s="206" t="s">
        <v>713</v>
      </c>
      <c r="D158" s="205"/>
      <c r="E158" s="213"/>
      <c r="F158" s="213" t="s">
        <v>714</v>
      </c>
      <c r="G158" s="207">
        <f t="shared" si="48"/>
        <v>0</v>
      </c>
      <c r="H158" s="207"/>
      <c r="I158" s="207"/>
      <c r="J158" s="207"/>
      <c r="K158" s="207">
        <f t="shared" si="49"/>
        <v>0</v>
      </c>
      <c r="L158" s="207"/>
      <c r="M158" s="207"/>
      <c r="N158" s="207"/>
      <c r="O158" s="207">
        <f t="shared" si="67"/>
        <v>0</v>
      </c>
      <c r="P158" s="207"/>
      <c r="Q158" s="207"/>
      <c r="R158" s="207"/>
      <c r="S158" s="207">
        <f t="shared" si="66"/>
        <v>11620</v>
      </c>
      <c r="T158" s="207"/>
      <c r="U158" s="207">
        <v>0</v>
      </c>
      <c r="V158" s="207">
        <v>11620</v>
      </c>
    </row>
    <row r="159" spans="1:22" s="167" customFormat="1">
      <c r="A159" s="226" t="s">
        <v>445</v>
      </c>
      <c r="B159" s="227" t="s">
        <v>329</v>
      </c>
      <c r="C159" s="227"/>
      <c r="D159" s="205"/>
      <c r="E159" s="213"/>
      <c r="F159" s="213"/>
      <c r="G159" s="202">
        <f>G160+G161</f>
        <v>0</v>
      </c>
      <c r="H159" s="202">
        <f t="shared" ref="H159:V159" si="71">H160+H161</f>
        <v>0</v>
      </c>
      <c r="I159" s="202">
        <f t="shared" si="71"/>
        <v>0</v>
      </c>
      <c r="J159" s="202">
        <f t="shared" si="71"/>
        <v>0</v>
      </c>
      <c r="K159" s="202">
        <f t="shared" si="71"/>
        <v>0</v>
      </c>
      <c r="L159" s="202">
        <f t="shared" si="71"/>
        <v>0</v>
      </c>
      <c r="M159" s="202">
        <f t="shared" si="71"/>
        <v>0</v>
      </c>
      <c r="N159" s="202">
        <f t="shared" si="71"/>
        <v>0</v>
      </c>
      <c r="O159" s="207">
        <f t="shared" si="67"/>
        <v>0</v>
      </c>
      <c r="P159" s="202">
        <f t="shared" si="71"/>
        <v>0</v>
      </c>
      <c r="Q159" s="202">
        <f t="shared" si="71"/>
        <v>0</v>
      </c>
      <c r="R159" s="202">
        <f t="shared" si="71"/>
        <v>0</v>
      </c>
      <c r="S159" s="202">
        <f t="shared" si="71"/>
        <v>22570</v>
      </c>
      <c r="T159" s="202">
        <f t="shared" si="71"/>
        <v>0</v>
      </c>
      <c r="U159" s="202">
        <f t="shared" si="71"/>
        <v>15938</v>
      </c>
      <c r="V159" s="202">
        <f t="shared" si="71"/>
        <v>6632</v>
      </c>
    </row>
    <row r="160" spans="1:22" s="167" customFormat="1">
      <c r="A160" s="199">
        <v>1</v>
      </c>
      <c r="B160" s="200" t="s">
        <v>391</v>
      </c>
      <c r="C160" s="227"/>
      <c r="D160" s="205"/>
      <c r="E160" s="213"/>
      <c r="F160" s="213"/>
      <c r="G160" s="202">
        <f t="shared" si="48"/>
        <v>0</v>
      </c>
      <c r="H160" s="202"/>
      <c r="I160" s="202"/>
      <c r="J160" s="202"/>
      <c r="K160" s="202">
        <f t="shared" si="49"/>
        <v>0</v>
      </c>
      <c r="L160" s="202"/>
      <c r="M160" s="202"/>
      <c r="N160" s="202"/>
      <c r="O160" s="207">
        <f t="shared" si="67"/>
        <v>0</v>
      </c>
      <c r="P160" s="202"/>
      <c r="Q160" s="202"/>
      <c r="R160" s="202"/>
      <c r="S160" s="202">
        <f t="shared" si="66"/>
        <v>0</v>
      </c>
      <c r="T160" s="202"/>
      <c r="U160" s="202"/>
      <c r="V160" s="202"/>
    </row>
    <row r="161" spans="1:22" s="167" customFormat="1">
      <c r="A161" s="199">
        <v>2</v>
      </c>
      <c r="B161" s="200" t="s">
        <v>392</v>
      </c>
      <c r="C161" s="227"/>
      <c r="D161" s="205"/>
      <c r="E161" s="213"/>
      <c r="F161" s="213"/>
      <c r="G161" s="202">
        <f>G162+G163</f>
        <v>0</v>
      </c>
      <c r="H161" s="202">
        <f t="shared" ref="H161:V161" si="72">H162+H163</f>
        <v>0</v>
      </c>
      <c r="I161" s="202">
        <f t="shared" si="72"/>
        <v>0</v>
      </c>
      <c r="J161" s="202">
        <f t="shared" si="72"/>
        <v>0</v>
      </c>
      <c r="K161" s="202">
        <f t="shared" si="72"/>
        <v>0</v>
      </c>
      <c r="L161" s="202">
        <f t="shared" si="72"/>
        <v>0</v>
      </c>
      <c r="M161" s="202">
        <f t="shared" si="72"/>
        <v>0</v>
      </c>
      <c r="N161" s="202">
        <f t="shared" si="72"/>
        <v>0</v>
      </c>
      <c r="O161" s="207">
        <f t="shared" si="67"/>
        <v>0</v>
      </c>
      <c r="P161" s="202">
        <f t="shared" si="72"/>
        <v>0</v>
      </c>
      <c r="Q161" s="202">
        <f t="shared" si="72"/>
        <v>0</v>
      </c>
      <c r="R161" s="202">
        <f t="shared" si="72"/>
        <v>0</v>
      </c>
      <c r="S161" s="202">
        <f t="shared" si="72"/>
        <v>22570</v>
      </c>
      <c r="T161" s="202">
        <f t="shared" si="72"/>
        <v>0</v>
      </c>
      <c r="U161" s="202">
        <f t="shared" si="72"/>
        <v>15938</v>
      </c>
      <c r="V161" s="202">
        <f t="shared" si="72"/>
        <v>6632</v>
      </c>
    </row>
    <row r="162" spans="1:22" s="167" customFormat="1" ht="41.4">
      <c r="A162" s="199" t="s">
        <v>393</v>
      </c>
      <c r="B162" s="200" t="s">
        <v>394</v>
      </c>
      <c r="C162" s="227"/>
      <c r="D162" s="205"/>
      <c r="E162" s="213"/>
      <c r="F162" s="213"/>
      <c r="G162" s="202">
        <f t="shared" si="48"/>
        <v>0</v>
      </c>
      <c r="H162" s="202"/>
      <c r="I162" s="202"/>
      <c r="J162" s="202"/>
      <c r="K162" s="202">
        <f t="shared" si="49"/>
        <v>0</v>
      </c>
      <c r="L162" s="202"/>
      <c r="M162" s="202"/>
      <c r="N162" s="202"/>
      <c r="O162" s="207">
        <f t="shared" si="67"/>
        <v>0</v>
      </c>
      <c r="P162" s="202"/>
      <c r="Q162" s="202"/>
      <c r="R162" s="202"/>
      <c r="S162" s="202">
        <f t="shared" si="66"/>
        <v>0</v>
      </c>
      <c r="T162" s="202"/>
      <c r="U162" s="202"/>
      <c r="V162" s="202"/>
    </row>
    <row r="163" spans="1:22" s="167" customFormat="1" ht="27.6">
      <c r="A163" s="199" t="s">
        <v>395</v>
      </c>
      <c r="B163" s="200" t="s">
        <v>396</v>
      </c>
      <c r="C163" s="227"/>
      <c r="D163" s="205"/>
      <c r="E163" s="213"/>
      <c r="F163" s="213"/>
      <c r="G163" s="202">
        <f>SUM(G164:G167)</f>
        <v>0</v>
      </c>
      <c r="H163" s="202">
        <f t="shared" ref="H163:V163" si="73">SUM(H164:H167)</f>
        <v>0</v>
      </c>
      <c r="I163" s="202">
        <f t="shared" si="73"/>
        <v>0</v>
      </c>
      <c r="J163" s="202">
        <f t="shared" si="73"/>
        <v>0</v>
      </c>
      <c r="K163" s="202">
        <f t="shared" si="73"/>
        <v>0</v>
      </c>
      <c r="L163" s="202">
        <f t="shared" si="73"/>
        <v>0</v>
      </c>
      <c r="M163" s="202">
        <f t="shared" si="73"/>
        <v>0</v>
      </c>
      <c r="N163" s="202">
        <f t="shared" si="73"/>
        <v>0</v>
      </c>
      <c r="O163" s="207">
        <f t="shared" si="67"/>
        <v>0</v>
      </c>
      <c r="P163" s="202">
        <f t="shared" si="73"/>
        <v>0</v>
      </c>
      <c r="Q163" s="202">
        <f t="shared" si="73"/>
        <v>0</v>
      </c>
      <c r="R163" s="202">
        <f t="shared" si="73"/>
        <v>0</v>
      </c>
      <c r="S163" s="202">
        <f t="shared" si="73"/>
        <v>22570</v>
      </c>
      <c r="T163" s="202">
        <f t="shared" si="73"/>
        <v>0</v>
      </c>
      <c r="U163" s="202">
        <f t="shared" si="73"/>
        <v>15938</v>
      </c>
      <c r="V163" s="202">
        <f t="shared" si="73"/>
        <v>6632</v>
      </c>
    </row>
    <row r="164" spans="1:22" s="167" customFormat="1" ht="69">
      <c r="A164" s="206">
        <v>1</v>
      </c>
      <c r="B164" s="212" t="s">
        <v>715</v>
      </c>
      <c r="C164" s="206" t="s">
        <v>329</v>
      </c>
      <c r="D164" s="205"/>
      <c r="E164" s="213" t="s">
        <v>469</v>
      </c>
      <c r="F164" s="213" t="s">
        <v>716</v>
      </c>
      <c r="G164" s="207">
        <f t="shared" si="48"/>
        <v>0</v>
      </c>
      <c r="H164" s="207"/>
      <c r="I164" s="207"/>
      <c r="J164" s="207"/>
      <c r="K164" s="207">
        <f t="shared" si="49"/>
        <v>0</v>
      </c>
      <c r="L164" s="207"/>
      <c r="M164" s="207"/>
      <c r="N164" s="207"/>
      <c r="O164" s="207">
        <f t="shared" si="67"/>
        <v>0</v>
      </c>
      <c r="P164" s="207"/>
      <c r="Q164" s="207"/>
      <c r="R164" s="207"/>
      <c r="S164" s="207">
        <f t="shared" si="66"/>
        <v>6632</v>
      </c>
      <c r="T164" s="207"/>
      <c r="U164" s="207">
        <v>0</v>
      </c>
      <c r="V164" s="207">
        <v>6632</v>
      </c>
    </row>
    <row r="165" spans="1:22" s="167" customFormat="1" ht="82.8">
      <c r="A165" s="206">
        <v>2</v>
      </c>
      <c r="B165" s="212" t="s">
        <v>717</v>
      </c>
      <c r="C165" s="206" t="s">
        <v>718</v>
      </c>
      <c r="D165" s="205"/>
      <c r="E165" s="213" t="s">
        <v>469</v>
      </c>
      <c r="F165" s="213" t="s">
        <v>719</v>
      </c>
      <c r="G165" s="207">
        <f t="shared" si="48"/>
        <v>0</v>
      </c>
      <c r="H165" s="207"/>
      <c r="I165" s="207"/>
      <c r="J165" s="207"/>
      <c r="K165" s="207">
        <f t="shared" si="49"/>
        <v>0</v>
      </c>
      <c r="L165" s="207"/>
      <c r="M165" s="207"/>
      <c r="N165" s="207"/>
      <c r="O165" s="207">
        <f t="shared" si="67"/>
        <v>0</v>
      </c>
      <c r="P165" s="207"/>
      <c r="Q165" s="207"/>
      <c r="R165" s="207"/>
      <c r="S165" s="207">
        <f t="shared" si="66"/>
        <v>8720</v>
      </c>
      <c r="T165" s="207"/>
      <c r="U165" s="207">
        <v>8720</v>
      </c>
      <c r="V165" s="207">
        <v>0</v>
      </c>
    </row>
    <row r="166" spans="1:22" s="167" customFormat="1" ht="69">
      <c r="A166" s="206">
        <v>3</v>
      </c>
      <c r="B166" s="212" t="s">
        <v>720</v>
      </c>
      <c r="C166" s="206" t="s">
        <v>721</v>
      </c>
      <c r="D166" s="205"/>
      <c r="E166" s="213" t="s">
        <v>469</v>
      </c>
      <c r="F166" s="213" t="s">
        <v>722</v>
      </c>
      <c r="G166" s="207">
        <f t="shared" si="48"/>
        <v>0</v>
      </c>
      <c r="H166" s="207"/>
      <c r="I166" s="207"/>
      <c r="J166" s="207"/>
      <c r="K166" s="207">
        <f t="shared" si="49"/>
        <v>0</v>
      </c>
      <c r="L166" s="207"/>
      <c r="M166" s="207"/>
      <c r="N166" s="207"/>
      <c r="O166" s="207">
        <f t="shared" si="67"/>
        <v>0</v>
      </c>
      <c r="P166" s="207"/>
      <c r="Q166" s="207"/>
      <c r="R166" s="207"/>
      <c r="S166" s="207">
        <f t="shared" si="66"/>
        <v>1140</v>
      </c>
      <c r="T166" s="207"/>
      <c r="U166" s="207">
        <v>1140</v>
      </c>
      <c r="V166" s="207">
        <v>0</v>
      </c>
    </row>
    <row r="167" spans="1:22" s="167" customFormat="1" ht="82.8">
      <c r="A167" s="206">
        <v>4</v>
      </c>
      <c r="B167" s="212" t="s">
        <v>723</v>
      </c>
      <c r="C167" s="206" t="s">
        <v>724</v>
      </c>
      <c r="D167" s="205"/>
      <c r="E167" s="213"/>
      <c r="F167" s="213" t="s">
        <v>725</v>
      </c>
      <c r="G167" s="207">
        <f t="shared" si="48"/>
        <v>0</v>
      </c>
      <c r="H167" s="207"/>
      <c r="I167" s="207"/>
      <c r="J167" s="207"/>
      <c r="K167" s="207">
        <f t="shared" si="49"/>
        <v>0</v>
      </c>
      <c r="L167" s="207"/>
      <c r="M167" s="207"/>
      <c r="N167" s="207"/>
      <c r="O167" s="207">
        <f t="shared" si="67"/>
        <v>0</v>
      </c>
      <c r="P167" s="207"/>
      <c r="Q167" s="207"/>
      <c r="R167" s="207"/>
      <c r="S167" s="207">
        <f t="shared" si="66"/>
        <v>6078</v>
      </c>
      <c r="T167" s="207"/>
      <c r="U167" s="207">
        <v>6078</v>
      </c>
      <c r="V167" s="207">
        <v>0</v>
      </c>
    </row>
    <row r="168" spans="1:22" s="167" customFormat="1">
      <c r="A168" s="226" t="s">
        <v>726</v>
      </c>
      <c r="B168" s="227" t="s">
        <v>727</v>
      </c>
      <c r="C168" s="227"/>
      <c r="D168" s="205"/>
      <c r="E168" s="213"/>
      <c r="F168" s="213"/>
      <c r="G168" s="202">
        <f>SUM(G169:G170)</f>
        <v>0</v>
      </c>
      <c r="H168" s="202">
        <f t="shared" ref="H168:V168" si="74">SUM(H169:H170)</f>
        <v>0</v>
      </c>
      <c r="I168" s="202">
        <f t="shared" si="74"/>
        <v>0</v>
      </c>
      <c r="J168" s="202">
        <f t="shared" si="74"/>
        <v>0</v>
      </c>
      <c r="K168" s="202">
        <f t="shared" si="74"/>
        <v>0</v>
      </c>
      <c r="L168" s="202">
        <f t="shared" si="74"/>
        <v>0</v>
      </c>
      <c r="M168" s="202">
        <f t="shared" si="74"/>
        <v>0</v>
      </c>
      <c r="N168" s="202">
        <f t="shared" si="74"/>
        <v>0</v>
      </c>
      <c r="O168" s="207">
        <f t="shared" si="67"/>
        <v>0</v>
      </c>
      <c r="P168" s="202">
        <f t="shared" si="74"/>
        <v>0</v>
      </c>
      <c r="Q168" s="202">
        <f t="shared" si="74"/>
        <v>0</v>
      </c>
      <c r="R168" s="202">
        <f t="shared" si="74"/>
        <v>0</v>
      </c>
      <c r="S168" s="202">
        <f t="shared" si="74"/>
        <v>3320</v>
      </c>
      <c r="T168" s="202">
        <f t="shared" si="74"/>
        <v>0</v>
      </c>
      <c r="U168" s="202">
        <f t="shared" si="74"/>
        <v>3320</v>
      </c>
      <c r="V168" s="202">
        <f t="shared" si="74"/>
        <v>0</v>
      </c>
    </row>
    <row r="169" spans="1:22" s="167" customFormat="1">
      <c r="A169" s="199">
        <v>1</v>
      </c>
      <c r="B169" s="200" t="s">
        <v>391</v>
      </c>
      <c r="C169" s="227"/>
      <c r="D169" s="205"/>
      <c r="E169" s="213"/>
      <c r="F169" s="213"/>
      <c r="G169" s="202">
        <f t="shared" si="48"/>
        <v>0</v>
      </c>
      <c r="H169" s="202"/>
      <c r="I169" s="202"/>
      <c r="J169" s="202"/>
      <c r="K169" s="202">
        <f t="shared" si="49"/>
        <v>0</v>
      </c>
      <c r="L169" s="202"/>
      <c r="M169" s="202"/>
      <c r="N169" s="202"/>
      <c r="O169" s="207">
        <f t="shared" si="67"/>
        <v>0</v>
      </c>
      <c r="P169" s="202"/>
      <c r="Q169" s="202"/>
      <c r="R169" s="202"/>
      <c r="S169" s="202">
        <f t="shared" si="66"/>
        <v>0</v>
      </c>
      <c r="T169" s="202"/>
      <c r="U169" s="202"/>
      <c r="V169" s="202"/>
    </row>
    <row r="170" spans="1:22" s="167" customFormat="1">
      <c r="A170" s="199">
        <v>2</v>
      </c>
      <c r="B170" s="200" t="s">
        <v>392</v>
      </c>
      <c r="C170" s="227"/>
      <c r="D170" s="205"/>
      <c r="E170" s="213"/>
      <c r="F170" s="213"/>
      <c r="G170" s="202">
        <f>SUM(G171:G172)</f>
        <v>0</v>
      </c>
      <c r="H170" s="202">
        <f t="shared" ref="H170:V170" si="75">SUM(H171:H172)</f>
        <v>0</v>
      </c>
      <c r="I170" s="202">
        <f t="shared" si="75"/>
        <v>0</v>
      </c>
      <c r="J170" s="202">
        <f t="shared" si="75"/>
        <v>0</v>
      </c>
      <c r="K170" s="202">
        <f t="shared" si="75"/>
        <v>0</v>
      </c>
      <c r="L170" s="202">
        <f t="shared" si="75"/>
        <v>0</v>
      </c>
      <c r="M170" s="202">
        <f t="shared" si="75"/>
        <v>0</v>
      </c>
      <c r="N170" s="202">
        <f t="shared" si="75"/>
        <v>0</v>
      </c>
      <c r="O170" s="207">
        <f t="shared" si="67"/>
        <v>0</v>
      </c>
      <c r="P170" s="202">
        <f t="shared" si="75"/>
        <v>0</v>
      </c>
      <c r="Q170" s="202">
        <f t="shared" si="75"/>
        <v>0</v>
      </c>
      <c r="R170" s="202">
        <f t="shared" si="75"/>
        <v>0</v>
      </c>
      <c r="S170" s="202">
        <f t="shared" si="75"/>
        <v>3320</v>
      </c>
      <c r="T170" s="202">
        <f t="shared" si="75"/>
        <v>0</v>
      </c>
      <c r="U170" s="202">
        <f t="shared" si="75"/>
        <v>3320</v>
      </c>
      <c r="V170" s="202">
        <f t="shared" si="75"/>
        <v>0</v>
      </c>
    </row>
    <row r="171" spans="1:22" s="167" customFormat="1" ht="41.4">
      <c r="A171" s="199" t="s">
        <v>393</v>
      </c>
      <c r="B171" s="200" t="s">
        <v>394</v>
      </c>
      <c r="C171" s="227"/>
      <c r="D171" s="205"/>
      <c r="E171" s="213"/>
      <c r="F171" s="213"/>
      <c r="G171" s="202">
        <f t="shared" si="48"/>
        <v>0</v>
      </c>
      <c r="H171" s="202"/>
      <c r="I171" s="202"/>
      <c r="J171" s="202"/>
      <c r="K171" s="202">
        <f t="shared" si="49"/>
        <v>0</v>
      </c>
      <c r="L171" s="202"/>
      <c r="M171" s="202"/>
      <c r="N171" s="202"/>
      <c r="O171" s="207">
        <f t="shared" si="67"/>
        <v>0</v>
      </c>
      <c r="P171" s="202"/>
      <c r="Q171" s="202"/>
      <c r="R171" s="202"/>
      <c r="S171" s="202">
        <f t="shared" si="66"/>
        <v>0</v>
      </c>
      <c r="T171" s="202"/>
      <c r="U171" s="202"/>
      <c r="V171" s="202"/>
    </row>
    <row r="172" spans="1:22" s="167" customFormat="1" ht="27.6">
      <c r="A172" s="199" t="s">
        <v>395</v>
      </c>
      <c r="B172" s="200" t="s">
        <v>396</v>
      </c>
      <c r="C172" s="227"/>
      <c r="D172" s="205"/>
      <c r="E172" s="213"/>
      <c r="F172" s="213"/>
      <c r="G172" s="202">
        <f>G173</f>
        <v>0</v>
      </c>
      <c r="H172" s="202">
        <f t="shared" ref="H172:V172" si="76">H173</f>
        <v>0</v>
      </c>
      <c r="I172" s="202">
        <f t="shared" si="76"/>
        <v>0</v>
      </c>
      <c r="J172" s="202">
        <f t="shared" si="76"/>
        <v>0</v>
      </c>
      <c r="K172" s="202">
        <f t="shared" si="76"/>
        <v>0</v>
      </c>
      <c r="L172" s="202">
        <f t="shared" si="76"/>
        <v>0</v>
      </c>
      <c r="M172" s="202">
        <f t="shared" si="76"/>
        <v>0</v>
      </c>
      <c r="N172" s="202">
        <f t="shared" si="76"/>
        <v>0</v>
      </c>
      <c r="O172" s="207">
        <f t="shared" si="67"/>
        <v>0</v>
      </c>
      <c r="P172" s="202">
        <f t="shared" si="76"/>
        <v>0</v>
      </c>
      <c r="Q172" s="202">
        <f t="shared" si="76"/>
        <v>0</v>
      </c>
      <c r="R172" s="202">
        <f t="shared" si="76"/>
        <v>0</v>
      </c>
      <c r="S172" s="202">
        <f t="shared" si="76"/>
        <v>3320</v>
      </c>
      <c r="T172" s="202">
        <f t="shared" si="76"/>
        <v>0</v>
      </c>
      <c r="U172" s="202">
        <f t="shared" si="76"/>
        <v>3320</v>
      </c>
      <c r="V172" s="202">
        <f t="shared" si="76"/>
        <v>0</v>
      </c>
    </row>
    <row r="173" spans="1:22" s="167" customFormat="1" ht="55.2">
      <c r="A173" s="206">
        <v>1</v>
      </c>
      <c r="B173" s="212" t="s">
        <v>728</v>
      </c>
      <c r="C173" s="206" t="s">
        <v>729</v>
      </c>
      <c r="D173" s="205"/>
      <c r="E173" s="213"/>
      <c r="F173" s="213" t="s">
        <v>730</v>
      </c>
      <c r="G173" s="207">
        <f t="shared" ref="G173:G237" si="77">SUM(H173:J173)</f>
        <v>0</v>
      </c>
      <c r="H173" s="207"/>
      <c r="I173" s="207"/>
      <c r="J173" s="207"/>
      <c r="K173" s="207">
        <f t="shared" ref="K173:K237" si="78">SUM(L173:N173)</f>
        <v>0</v>
      </c>
      <c r="L173" s="207"/>
      <c r="M173" s="207"/>
      <c r="N173" s="207"/>
      <c r="O173" s="207">
        <f t="shared" si="67"/>
        <v>0</v>
      </c>
      <c r="P173" s="207"/>
      <c r="Q173" s="207"/>
      <c r="R173" s="207"/>
      <c r="S173" s="207">
        <f t="shared" si="66"/>
        <v>3320</v>
      </c>
      <c r="T173" s="207"/>
      <c r="U173" s="207">
        <v>3320</v>
      </c>
      <c r="V173" s="207">
        <v>0</v>
      </c>
    </row>
    <row r="174" spans="1:22" s="167" customFormat="1">
      <c r="A174" s="226" t="s">
        <v>731</v>
      </c>
      <c r="B174" s="227" t="s">
        <v>732</v>
      </c>
      <c r="C174" s="199"/>
      <c r="D174" s="205"/>
      <c r="E174" s="213"/>
      <c r="F174" s="213"/>
      <c r="G174" s="202">
        <f>G175+G176</f>
        <v>0</v>
      </c>
      <c r="H174" s="202">
        <f t="shared" ref="H174:V174" si="79">H175+H176</f>
        <v>0</v>
      </c>
      <c r="I174" s="202">
        <f t="shared" si="79"/>
        <v>0</v>
      </c>
      <c r="J174" s="202">
        <f t="shared" si="79"/>
        <v>0</v>
      </c>
      <c r="K174" s="202">
        <f t="shared" si="79"/>
        <v>0</v>
      </c>
      <c r="L174" s="202">
        <f t="shared" si="79"/>
        <v>0</v>
      </c>
      <c r="M174" s="202">
        <f t="shared" si="79"/>
        <v>0</v>
      </c>
      <c r="N174" s="202">
        <f t="shared" si="79"/>
        <v>0</v>
      </c>
      <c r="O174" s="207">
        <f t="shared" si="67"/>
        <v>0</v>
      </c>
      <c r="P174" s="202">
        <f t="shared" si="79"/>
        <v>0</v>
      </c>
      <c r="Q174" s="202">
        <f t="shared" si="79"/>
        <v>0</v>
      </c>
      <c r="R174" s="202">
        <f t="shared" si="79"/>
        <v>0</v>
      </c>
      <c r="S174" s="202">
        <f t="shared" si="79"/>
        <v>7454</v>
      </c>
      <c r="T174" s="202">
        <f t="shared" si="79"/>
        <v>0</v>
      </c>
      <c r="U174" s="202">
        <f t="shared" si="79"/>
        <v>7454</v>
      </c>
      <c r="V174" s="202">
        <f t="shared" si="79"/>
        <v>0</v>
      </c>
    </row>
    <row r="175" spans="1:22" s="167" customFormat="1">
      <c r="A175" s="199">
        <v>1</v>
      </c>
      <c r="B175" s="200" t="s">
        <v>391</v>
      </c>
      <c r="C175" s="199"/>
      <c r="D175" s="205"/>
      <c r="E175" s="213"/>
      <c r="F175" s="213"/>
      <c r="G175" s="202">
        <f t="shared" si="77"/>
        <v>0</v>
      </c>
      <c r="H175" s="202"/>
      <c r="I175" s="202"/>
      <c r="J175" s="202"/>
      <c r="K175" s="202">
        <f t="shared" si="78"/>
        <v>0</v>
      </c>
      <c r="L175" s="202"/>
      <c r="M175" s="202"/>
      <c r="N175" s="202"/>
      <c r="O175" s="207">
        <f t="shared" si="67"/>
        <v>0</v>
      </c>
      <c r="P175" s="202"/>
      <c r="Q175" s="202"/>
      <c r="R175" s="202"/>
      <c r="S175" s="202">
        <f t="shared" si="66"/>
        <v>0</v>
      </c>
      <c r="T175" s="202"/>
      <c r="U175" s="202"/>
      <c r="V175" s="202"/>
    </row>
    <row r="176" spans="1:22" s="167" customFormat="1">
      <c r="A176" s="199">
        <v>2</v>
      </c>
      <c r="B176" s="200" t="s">
        <v>392</v>
      </c>
      <c r="C176" s="199"/>
      <c r="D176" s="205"/>
      <c r="E176" s="213"/>
      <c r="F176" s="213"/>
      <c r="G176" s="202">
        <f>G177+G178</f>
        <v>0</v>
      </c>
      <c r="H176" s="202">
        <f t="shared" ref="H176:V176" si="80">H177+H178</f>
        <v>0</v>
      </c>
      <c r="I176" s="202">
        <f t="shared" si="80"/>
        <v>0</v>
      </c>
      <c r="J176" s="202">
        <f t="shared" si="80"/>
        <v>0</v>
      </c>
      <c r="K176" s="202">
        <f t="shared" si="80"/>
        <v>0</v>
      </c>
      <c r="L176" s="202">
        <f t="shared" si="80"/>
        <v>0</v>
      </c>
      <c r="M176" s="202">
        <f t="shared" si="80"/>
        <v>0</v>
      </c>
      <c r="N176" s="202">
        <f t="shared" si="80"/>
        <v>0</v>
      </c>
      <c r="O176" s="207">
        <f t="shared" si="67"/>
        <v>0</v>
      </c>
      <c r="P176" s="202">
        <f t="shared" si="80"/>
        <v>0</v>
      </c>
      <c r="Q176" s="202">
        <f t="shared" si="80"/>
        <v>0</v>
      </c>
      <c r="R176" s="202">
        <f t="shared" si="80"/>
        <v>0</v>
      </c>
      <c r="S176" s="202">
        <f t="shared" si="80"/>
        <v>7454</v>
      </c>
      <c r="T176" s="202">
        <f t="shared" si="80"/>
        <v>0</v>
      </c>
      <c r="U176" s="202">
        <f t="shared" si="80"/>
        <v>7454</v>
      </c>
      <c r="V176" s="202">
        <f t="shared" si="80"/>
        <v>0</v>
      </c>
    </row>
    <row r="177" spans="1:22" s="167" customFormat="1" ht="41.4">
      <c r="A177" s="199" t="s">
        <v>393</v>
      </c>
      <c r="B177" s="200" t="s">
        <v>394</v>
      </c>
      <c r="C177" s="199"/>
      <c r="D177" s="205"/>
      <c r="E177" s="213"/>
      <c r="F177" s="213"/>
      <c r="G177" s="202">
        <f t="shared" si="77"/>
        <v>0</v>
      </c>
      <c r="H177" s="202"/>
      <c r="I177" s="202"/>
      <c r="J177" s="202"/>
      <c r="K177" s="202">
        <f t="shared" si="78"/>
        <v>0</v>
      </c>
      <c r="L177" s="202"/>
      <c r="M177" s="202"/>
      <c r="N177" s="202"/>
      <c r="O177" s="207">
        <f t="shared" si="67"/>
        <v>0</v>
      </c>
      <c r="P177" s="202"/>
      <c r="Q177" s="202"/>
      <c r="R177" s="202"/>
      <c r="S177" s="202">
        <f t="shared" si="66"/>
        <v>0</v>
      </c>
      <c r="T177" s="202"/>
      <c r="U177" s="202"/>
      <c r="V177" s="202"/>
    </row>
    <row r="178" spans="1:22" s="167" customFormat="1" ht="27.6">
      <c r="A178" s="199" t="s">
        <v>395</v>
      </c>
      <c r="B178" s="200" t="s">
        <v>396</v>
      </c>
      <c r="C178" s="199"/>
      <c r="D178" s="205"/>
      <c r="E178" s="213"/>
      <c r="F178" s="213"/>
      <c r="G178" s="202">
        <f>SUM(G179:G181)</f>
        <v>0</v>
      </c>
      <c r="H178" s="202">
        <f t="shared" ref="H178:V178" si="81">SUM(H179:H181)</f>
        <v>0</v>
      </c>
      <c r="I178" s="202">
        <f t="shared" si="81"/>
        <v>0</v>
      </c>
      <c r="J178" s="202">
        <f t="shared" si="81"/>
        <v>0</v>
      </c>
      <c r="K178" s="202">
        <f t="shared" si="81"/>
        <v>0</v>
      </c>
      <c r="L178" s="202">
        <f t="shared" si="81"/>
        <v>0</v>
      </c>
      <c r="M178" s="202">
        <f t="shared" si="81"/>
        <v>0</v>
      </c>
      <c r="N178" s="202">
        <f t="shared" si="81"/>
        <v>0</v>
      </c>
      <c r="O178" s="207">
        <f t="shared" si="67"/>
        <v>0</v>
      </c>
      <c r="P178" s="202">
        <f t="shared" si="81"/>
        <v>0</v>
      </c>
      <c r="Q178" s="202">
        <f t="shared" si="81"/>
        <v>0</v>
      </c>
      <c r="R178" s="202">
        <f t="shared" si="81"/>
        <v>0</v>
      </c>
      <c r="S178" s="202">
        <f t="shared" si="81"/>
        <v>7454</v>
      </c>
      <c r="T178" s="202">
        <f t="shared" si="81"/>
        <v>0</v>
      </c>
      <c r="U178" s="202">
        <f t="shared" si="81"/>
        <v>7454</v>
      </c>
      <c r="V178" s="202">
        <f t="shared" si="81"/>
        <v>0</v>
      </c>
    </row>
    <row r="179" spans="1:22" s="167" customFormat="1" ht="69">
      <c r="A179" s="206">
        <v>1</v>
      </c>
      <c r="B179" s="212" t="s">
        <v>733</v>
      </c>
      <c r="C179" s="206" t="s">
        <v>734</v>
      </c>
      <c r="D179" s="205"/>
      <c r="E179" s="213" t="s">
        <v>469</v>
      </c>
      <c r="F179" s="213" t="s">
        <v>735</v>
      </c>
      <c r="G179" s="207">
        <f t="shared" si="77"/>
        <v>0</v>
      </c>
      <c r="H179" s="207"/>
      <c r="I179" s="207"/>
      <c r="J179" s="207"/>
      <c r="K179" s="207">
        <f t="shared" si="78"/>
        <v>0</v>
      </c>
      <c r="L179" s="207"/>
      <c r="M179" s="207"/>
      <c r="N179" s="207"/>
      <c r="O179" s="207">
        <f t="shared" si="67"/>
        <v>0</v>
      </c>
      <c r="P179" s="207"/>
      <c r="Q179" s="207"/>
      <c r="R179" s="207"/>
      <c r="S179" s="207">
        <f t="shared" si="66"/>
        <v>1420</v>
      </c>
      <c r="T179" s="207"/>
      <c r="U179" s="207">
        <v>1420</v>
      </c>
      <c r="V179" s="207">
        <v>0</v>
      </c>
    </row>
    <row r="180" spans="1:22" s="167" customFormat="1" ht="69">
      <c r="A180" s="206">
        <v>2</v>
      </c>
      <c r="B180" s="212" t="s">
        <v>736</v>
      </c>
      <c r="C180" s="206" t="s">
        <v>737</v>
      </c>
      <c r="D180" s="205"/>
      <c r="E180" s="213" t="s">
        <v>469</v>
      </c>
      <c r="F180" s="213" t="s">
        <v>738</v>
      </c>
      <c r="G180" s="207">
        <f t="shared" si="77"/>
        <v>0</v>
      </c>
      <c r="H180" s="207"/>
      <c r="I180" s="207"/>
      <c r="J180" s="207"/>
      <c r="K180" s="207">
        <f t="shared" si="78"/>
        <v>0</v>
      </c>
      <c r="L180" s="207"/>
      <c r="M180" s="207"/>
      <c r="N180" s="207"/>
      <c r="O180" s="207">
        <f t="shared" si="67"/>
        <v>0</v>
      </c>
      <c r="P180" s="207"/>
      <c r="Q180" s="207"/>
      <c r="R180" s="207"/>
      <c r="S180" s="207">
        <f t="shared" si="66"/>
        <v>860</v>
      </c>
      <c r="T180" s="207"/>
      <c r="U180" s="207">
        <v>860</v>
      </c>
      <c r="V180" s="207">
        <v>0</v>
      </c>
    </row>
    <row r="181" spans="1:22" s="167" customFormat="1" ht="69">
      <c r="A181" s="206">
        <v>3</v>
      </c>
      <c r="B181" s="212" t="s">
        <v>739</v>
      </c>
      <c r="C181" s="206" t="s">
        <v>740</v>
      </c>
      <c r="D181" s="205"/>
      <c r="E181" s="205"/>
      <c r="F181" s="213" t="s">
        <v>741</v>
      </c>
      <c r="G181" s="207">
        <f t="shared" si="77"/>
        <v>0</v>
      </c>
      <c r="H181" s="207"/>
      <c r="I181" s="207"/>
      <c r="J181" s="207"/>
      <c r="K181" s="207">
        <f t="shared" si="78"/>
        <v>0</v>
      </c>
      <c r="L181" s="207"/>
      <c r="M181" s="207"/>
      <c r="N181" s="207"/>
      <c r="O181" s="207">
        <f t="shared" si="67"/>
        <v>0</v>
      </c>
      <c r="P181" s="207"/>
      <c r="Q181" s="207"/>
      <c r="R181" s="207"/>
      <c r="S181" s="207">
        <f t="shared" si="66"/>
        <v>5174</v>
      </c>
      <c r="T181" s="207"/>
      <c r="U181" s="207">
        <v>5174</v>
      </c>
      <c r="V181" s="207">
        <v>0</v>
      </c>
    </row>
    <row r="182" spans="1:22" s="222" customFormat="1">
      <c r="A182" s="199" t="s">
        <v>742</v>
      </c>
      <c r="B182" s="228" t="s">
        <v>743</v>
      </c>
      <c r="C182" s="199"/>
      <c r="D182" s="221"/>
      <c r="E182" s="221"/>
      <c r="F182" s="226"/>
      <c r="G182" s="202">
        <f t="shared" si="77"/>
        <v>0</v>
      </c>
      <c r="H182" s="202"/>
      <c r="I182" s="202"/>
      <c r="J182" s="202"/>
      <c r="K182" s="202">
        <f t="shared" si="78"/>
        <v>0</v>
      </c>
      <c r="L182" s="202"/>
      <c r="M182" s="202"/>
      <c r="N182" s="202"/>
      <c r="O182" s="207">
        <f t="shared" si="67"/>
        <v>0</v>
      </c>
      <c r="P182" s="202"/>
      <c r="Q182" s="202"/>
      <c r="R182" s="202"/>
      <c r="S182" s="202">
        <f t="shared" si="66"/>
        <v>34635</v>
      </c>
      <c r="T182" s="202"/>
      <c r="U182" s="202">
        <v>16338</v>
      </c>
      <c r="V182" s="202">
        <v>18297</v>
      </c>
    </row>
    <row r="183" spans="1:22" s="167" customFormat="1" ht="45.75" customHeight="1">
      <c r="A183" s="199" t="s">
        <v>21</v>
      </c>
      <c r="B183" s="200" t="s">
        <v>744</v>
      </c>
      <c r="C183" s="199"/>
      <c r="D183" s="199"/>
      <c r="E183" s="199"/>
      <c r="F183" s="199"/>
      <c r="G183" s="202">
        <f>G184+G194+G205</f>
        <v>530217</v>
      </c>
      <c r="H183" s="202">
        <f t="shared" ref="H183:V183" si="82">H184+H194+H205</f>
        <v>0</v>
      </c>
      <c r="I183" s="202">
        <f t="shared" si="82"/>
        <v>481217</v>
      </c>
      <c r="J183" s="202">
        <f t="shared" si="82"/>
        <v>49000</v>
      </c>
      <c r="K183" s="202">
        <f t="shared" si="82"/>
        <v>0</v>
      </c>
      <c r="L183" s="202">
        <f t="shared" si="82"/>
        <v>0</v>
      </c>
      <c r="M183" s="202">
        <f t="shared" si="82"/>
        <v>0</v>
      </c>
      <c r="N183" s="202">
        <f t="shared" si="82"/>
        <v>0</v>
      </c>
      <c r="O183" s="207">
        <f t="shared" si="67"/>
        <v>0</v>
      </c>
      <c r="P183" s="202">
        <f t="shared" si="82"/>
        <v>0</v>
      </c>
      <c r="Q183" s="202">
        <f t="shared" si="82"/>
        <v>0</v>
      </c>
      <c r="R183" s="202">
        <f t="shared" si="82"/>
        <v>0</v>
      </c>
      <c r="S183" s="202">
        <f t="shared" si="82"/>
        <v>209168</v>
      </c>
      <c r="T183" s="202">
        <f t="shared" si="82"/>
        <v>0</v>
      </c>
      <c r="U183" s="202">
        <f t="shared" si="82"/>
        <v>181368</v>
      </c>
      <c r="V183" s="202">
        <f t="shared" si="82"/>
        <v>27800</v>
      </c>
    </row>
    <row r="184" spans="1:22" s="167" customFormat="1">
      <c r="A184" s="199" t="s">
        <v>37</v>
      </c>
      <c r="B184" s="200" t="s">
        <v>604</v>
      </c>
      <c r="C184" s="199"/>
      <c r="D184" s="199"/>
      <c r="E184" s="199"/>
      <c r="F184" s="199"/>
      <c r="G184" s="202">
        <f>G185</f>
        <v>219217</v>
      </c>
      <c r="H184" s="202">
        <f t="shared" ref="H184:V185" si="83">H185</f>
        <v>0</v>
      </c>
      <c r="I184" s="202">
        <f t="shared" si="83"/>
        <v>196717</v>
      </c>
      <c r="J184" s="202">
        <f t="shared" si="83"/>
        <v>22500</v>
      </c>
      <c r="K184" s="202">
        <f t="shared" si="83"/>
        <v>0</v>
      </c>
      <c r="L184" s="202">
        <f t="shared" si="83"/>
        <v>0</v>
      </c>
      <c r="M184" s="202">
        <f t="shared" si="83"/>
        <v>0</v>
      </c>
      <c r="N184" s="202">
        <f t="shared" si="83"/>
        <v>0</v>
      </c>
      <c r="O184" s="207">
        <f t="shared" si="67"/>
        <v>0</v>
      </c>
      <c r="P184" s="202">
        <f t="shared" si="83"/>
        <v>0</v>
      </c>
      <c r="Q184" s="202">
        <f t="shared" si="83"/>
        <v>0</v>
      </c>
      <c r="R184" s="202">
        <f t="shared" si="83"/>
        <v>0</v>
      </c>
      <c r="S184" s="202">
        <f t="shared" si="83"/>
        <v>80668</v>
      </c>
      <c r="T184" s="202">
        <f t="shared" si="83"/>
        <v>0</v>
      </c>
      <c r="U184" s="202">
        <f t="shared" si="83"/>
        <v>68368</v>
      </c>
      <c r="V184" s="202">
        <f t="shared" si="83"/>
        <v>12300</v>
      </c>
    </row>
    <row r="185" spans="1:22" s="167" customFormat="1" ht="82.8">
      <c r="A185" s="229">
        <v>1</v>
      </c>
      <c r="B185" s="230" t="s">
        <v>745</v>
      </c>
      <c r="C185" s="199"/>
      <c r="D185" s="199"/>
      <c r="E185" s="199"/>
      <c r="F185" s="199"/>
      <c r="G185" s="202">
        <f>G186</f>
        <v>219217</v>
      </c>
      <c r="H185" s="202">
        <f t="shared" si="83"/>
        <v>0</v>
      </c>
      <c r="I185" s="202">
        <f t="shared" si="83"/>
        <v>196717</v>
      </c>
      <c r="J185" s="202">
        <f t="shared" si="83"/>
        <v>22500</v>
      </c>
      <c r="K185" s="202">
        <f t="shared" si="83"/>
        <v>0</v>
      </c>
      <c r="L185" s="202">
        <f t="shared" si="83"/>
        <v>0</v>
      </c>
      <c r="M185" s="202">
        <f t="shared" si="83"/>
        <v>0</v>
      </c>
      <c r="N185" s="202">
        <f t="shared" si="83"/>
        <v>0</v>
      </c>
      <c r="O185" s="207">
        <f t="shared" si="67"/>
        <v>0</v>
      </c>
      <c r="P185" s="202">
        <f t="shared" si="83"/>
        <v>0</v>
      </c>
      <c r="Q185" s="202">
        <f t="shared" si="83"/>
        <v>0</v>
      </c>
      <c r="R185" s="202">
        <f t="shared" si="83"/>
        <v>0</v>
      </c>
      <c r="S185" s="202">
        <f t="shared" si="83"/>
        <v>80668</v>
      </c>
      <c r="T185" s="202">
        <f t="shared" si="83"/>
        <v>0</v>
      </c>
      <c r="U185" s="202">
        <f t="shared" si="83"/>
        <v>68368</v>
      </c>
      <c r="V185" s="202">
        <f t="shared" si="83"/>
        <v>12300</v>
      </c>
    </row>
    <row r="186" spans="1:22" s="167" customFormat="1" ht="82.8">
      <c r="A186" s="229" t="s">
        <v>746</v>
      </c>
      <c r="B186" s="230" t="s">
        <v>747</v>
      </c>
      <c r="C186" s="206"/>
      <c r="D186" s="206"/>
      <c r="E186" s="206"/>
      <c r="F186" s="206"/>
      <c r="G186" s="202">
        <f>SUM(G187:G193)</f>
        <v>219217</v>
      </c>
      <c r="H186" s="202">
        <f t="shared" ref="H186:V186" si="84">SUM(H187:H193)</f>
        <v>0</v>
      </c>
      <c r="I186" s="202">
        <f t="shared" si="84"/>
        <v>196717</v>
      </c>
      <c r="J186" s="202">
        <f t="shared" si="84"/>
        <v>22500</v>
      </c>
      <c r="K186" s="202">
        <f t="shared" si="84"/>
        <v>0</v>
      </c>
      <c r="L186" s="202">
        <f t="shared" si="84"/>
        <v>0</v>
      </c>
      <c r="M186" s="202">
        <f t="shared" si="84"/>
        <v>0</v>
      </c>
      <c r="N186" s="202">
        <f t="shared" si="84"/>
        <v>0</v>
      </c>
      <c r="O186" s="207">
        <f t="shared" si="67"/>
        <v>0</v>
      </c>
      <c r="P186" s="202">
        <f t="shared" si="84"/>
        <v>0</v>
      </c>
      <c r="Q186" s="202">
        <f t="shared" si="84"/>
        <v>0</v>
      </c>
      <c r="R186" s="202">
        <f t="shared" si="84"/>
        <v>0</v>
      </c>
      <c r="S186" s="202">
        <f t="shared" si="84"/>
        <v>80668</v>
      </c>
      <c r="T186" s="202">
        <f t="shared" si="84"/>
        <v>0</v>
      </c>
      <c r="U186" s="202">
        <f t="shared" si="84"/>
        <v>68368</v>
      </c>
      <c r="V186" s="202">
        <f t="shared" si="84"/>
        <v>12300</v>
      </c>
    </row>
    <row r="187" spans="1:22" s="167" customFormat="1" ht="55.2">
      <c r="A187" s="231">
        <v>1</v>
      </c>
      <c r="B187" s="232" t="s">
        <v>748</v>
      </c>
      <c r="C187" s="233" t="s">
        <v>749</v>
      </c>
      <c r="D187" s="206"/>
      <c r="E187" s="233" t="s">
        <v>750</v>
      </c>
      <c r="F187" s="233" t="s">
        <v>751</v>
      </c>
      <c r="G187" s="207">
        <f t="shared" si="77"/>
        <v>18000</v>
      </c>
      <c r="H187" s="207"/>
      <c r="I187" s="208">
        <v>16000</v>
      </c>
      <c r="J187" s="208">
        <v>2000</v>
      </c>
      <c r="K187" s="207">
        <f t="shared" si="78"/>
        <v>0</v>
      </c>
      <c r="L187" s="207"/>
      <c r="M187" s="207"/>
      <c r="N187" s="207"/>
      <c r="O187" s="207">
        <f t="shared" si="67"/>
        <v>0</v>
      </c>
      <c r="P187" s="207"/>
      <c r="Q187" s="207"/>
      <c r="R187" s="207"/>
      <c r="S187" s="207">
        <f t="shared" si="66"/>
        <v>1400</v>
      </c>
      <c r="T187" s="207"/>
      <c r="U187" s="208">
        <v>0</v>
      </c>
      <c r="V187" s="208">
        <v>1400</v>
      </c>
    </row>
    <row r="188" spans="1:22" s="167" customFormat="1" ht="55.2">
      <c r="A188" s="231">
        <v>2</v>
      </c>
      <c r="B188" s="232" t="s">
        <v>752</v>
      </c>
      <c r="C188" s="233" t="s">
        <v>753</v>
      </c>
      <c r="D188" s="234"/>
      <c r="E188" s="233" t="s">
        <v>750</v>
      </c>
      <c r="F188" s="233" t="s">
        <v>754</v>
      </c>
      <c r="G188" s="207">
        <f t="shared" si="77"/>
        <v>32000</v>
      </c>
      <c r="H188" s="235"/>
      <c r="I188" s="208">
        <v>29000</v>
      </c>
      <c r="J188" s="208">
        <v>3000</v>
      </c>
      <c r="K188" s="207">
        <f t="shared" si="78"/>
        <v>0</v>
      </c>
      <c r="L188" s="235"/>
      <c r="M188" s="235"/>
      <c r="N188" s="235"/>
      <c r="O188" s="207">
        <f t="shared" si="67"/>
        <v>0</v>
      </c>
      <c r="P188" s="235"/>
      <c r="Q188" s="235"/>
      <c r="R188" s="235"/>
      <c r="S188" s="207">
        <f t="shared" si="66"/>
        <v>2568</v>
      </c>
      <c r="T188" s="235"/>
      <c r="U188" s="208">
        <v>568</v>
      </c>
      <c r="V188" s="208">
        <v>2000</v>
      </c>
    </row>
    <row r="189" spans="1:22" s="167" customFormat="1" ht="55.2">
      <c r="A189" s="231">
        <v>3</v>
      </c>
      <c r="B189" s="232" t="s">
        <v>755</v>
      </c>
      <c r="C189" s="233" t="s">
        <v>756</v>
      </c>
      <c r="D189" s="234"/>
      <c r="E189" s="233" t="s">
        <v>750</v>
      </c>
      <c r="F189" s="233" t="s">
        <v>757</v>
      </c>
      <c r="G189" s="207">
        <f t="shared" si="77"/>
        <v>24217</v>
      </c>
      <c r="H189" s="235"/>
      <c r="I189" s="208">
        <v>21717</v>
      </c>
      <c r="J189" s="208">
        <v>2500</v>
      </c>
      <c r="K189" s="207">
        <f t="shared" si="78"/>
        <v>0</v>
      </c>
      <c r="L189" s="235"/>
      <c r="M189" s="235"/>
      <c r="N189" s="235"/>
      <c r="O189" s="207">
        <f t="shared" si="67"/>
        <v>0</v>
      </c>
      <c r="P189" s="235"/>
      <c r="Q189" s="235"/>
      <c r="R189" s="235"/>
      <c r="S189" s="207">
        <f t="shared" si="66"/>
        <v>2500</v>
      </c>
      <c r="T189" s="235"/>
      <c r="U189" s="208">
        <v>500</v>
      </c>
      <c r="V189" s="208">
        <v>2000</v>
      </c>
    </row>
    <row r="190" spans="1:22" s="167" customFormat="1" ht="55.2">
      <c r="A190" s="231">
        <v>4</v>
      </c>
      <c r="B190" s="232" t="s">
        <v>758</v>
      </c>
      <c r="C190" s="233" t="s">
        <v>759</v>
      </c>
      <c r="D190" s="234"/>
      <c r="E190" s="233" t="s">
        <v>750</v>
      </c>
      <c r="F190" s="233" t="s">
        <v>760</v>
      </c>
      <c r="G190" s="207">
        <f t="shared" si="77"/>
        <v>12000</v>
      </c>
      <c r="H190" s="235"/>
      <c r="I190" s="208">
        <v>11000</v>
      </c>
      <c r="J190" s="208">
        <v>1000</v>
      </c>
      <c r="K190" s="207">
        <f t="shared" si="78"/>
        <v>0</v>
      </c>
      <c r="L190" s="235"/>
      <c r="M190" s="235"/>
      <c r="N190" s="235"/>
      <c r="O190" s="207">
        <f t="shared" si="67"/>
        <v>0</v>
      </c>
      <c r="P190" s="235"/>
      <c r="Q190" s="235"/>
      <c r="R190" s="235"/>
      <c r="S190" s="207">
        <f t="shared" si="66"/>
        <v>1200</v>
      </c>
      <c r="T190" s="235"/>
      <c r="U190" s="208">
        <v>1200</v>
      </c>
      <c r="V190" s="208">
        <v>0</v>
      </c>
    </row>
    <row r="191" spans="1:22" s="167" customFormat="1" ht="82.8">
      <c r="A191" s="231">
        <v>5</v>
      </c>
      <c r="B191" s="232" t="s">
        <v>761</v>
      </c>
      <c r="C191" s="233" t="s">
        <v>762</v>
      </c>
      <c r="D191" s="234"/>
      <c r="E191" s="233" t="s">
        <v>750</v>
      </c>
      <c r="F191" s="233" t="s">
        <v>763</v>
      </c>
      <c r="G191" s="207">
        <f t="shared" si="77"/>
        <v>35000</v>
      </c>
      <c r="H191" s="235"/>
      <c r="I191" s="208">
        <v>30500</v>
      </c>
      <c r="J191" s="208">
        <v>4500</v>
      </c>
      <c r="K191" s="207">
        <f t="shared" si="78"/>
        <v>0</v>
      </c>
      <c r="L191" s="235"/>
      <c r="M191" s="235"/>
      <c r="N191" s="235"/>
      <c r="O191" s="207">
        <f t="shared" si="67"/>
        <v>0</v>
      </c>
      <c r="P191" s="235"/>
      <c r="Q191" s="235"/>
      <c r="R191" s="235"/>
      <c r="S191" s="207">
        <f t="shared" si="66"/>
        <v>3000</v>
      </c>
      <c r="T191" s="235"/>
      <c r="U191" s="208">
        <v>3000</v>
      </c>
      <c r="V191" s="208">
        <v>0</v>
      </c>
    </row>
    <row r="192" spans="1:22" s="167" customFormat="1" ht="55.2">
      <c r="A192" s="231">
        <v>6</v>
      </c>
      <c r="B192" s="232" t="s">
        <v>764</v>
      </c>
      <c r="C192" s="233" t="s">
        <v>765</v>
      </c>
      <c r="D192" s="234"/>
      <c r="E192" s="233" t="s">
        <v>766</v>
      </c>
      <c r="F192" s="233" t="s">
        <v>767</v>
      </c>
      <c r="G192" s="207">
        <f t="shared" si="77"/>
        <v>25000</v>
      </c>
      <c r="H192" s="235"/>
      <c r="I192" s="208">
        <v>22500</v>
      </c>
      <c r="J192" s="208">
        <v>2500</v>
      </c>
      <c r="K192" s="207">
        <f t="shared" si="78"/>
        <v>0</v>
      </c>
      <c r="L192" s="235"/>
      <c r="M192" s="235"/>
      <c r="N192" s="235"/>
      <c r="O192" s="207">
        <f t="shared" si="67"/>
        <v>0</v>
      </c>
      <c r="P192" s="235"/>
      <c r="Q192" s="235"/>
      <c r="R192" s="235"/>
      <c r="S192" s="207">
        <f t="shared" si="66"/>
        <v>18000</v>
      </c>
      <c r="T192" s="235"/>
      <c r="U192" s="208">
        <v>16000</v>
      </c>
      <c r="V192" s="208">
        <v>2000</v>
      </c>
    </row>
    <row r="193" spans="1:22" s="167" customFormat="1" ht="41.4">
      <c r="A193" s="231">
        <v>7</v>
      </c>
      <c r="B193" s="232" t="s">
        <v>768</v>
      </c>
      <c r="C193" s="233" t="s">
        <v>769</v>
      </c>
      <c r="D193" s="234"/>
      <c r="E193" s="233" t="s">
        <v>766</v>
      </c>
      <c r="F193" s="234"/>
      <c r="G193" s="202">
        <f t="shared" si="77"/>
        <v>73000</v>
      </c>
      <c r="H193" s="235"/>
      <c r="I193" s="208">
        <v>66000</v>
      </c>
      <c r="J193" s="208">
        <v>7000</v>
      </c>
      <c r="K193" s="202">
        <f t="shared" si="78"/>
        <v>0</v>
      </c>
      <c r="L193" s="235"/>
      <c r="M193" s="235"/>
      <c r="N193" s="235"/>
      <c r="O193" s="207">
        <f t="shared" si="67"/>
        <v>0</v>
      </c>
      <c r="P193" s="235"/>
      <c r="Q193" s="235"/>
      <c r="R193" s="235"/>
      <c r="S193" s="202">
        <f t="shared" si="66"/>
        <v>52000</v>
      </c>
      <c r="T193" s="235"/>
      <c r="U193" s="208">
        <v>47100</v>
      </c>
      <c r="V193" s="208">
        <v>4900</v>
      </c>
    </row>
    <row r="194" spans="1:22" s="167" customFormat="1">
      <c r="A194" s="199" t="s">
        <v>45</v>
      </c>
      <c r="B194" s="200" t="s">
        <v>770</v>
      </c>
      <c r="C194" s="199"/>
      <c r="D194" s="199"/>
      <c r="E194" s="199"/>
      <c r="F194" s="199"/>
      <c r="G194" s="202">
        <f>G195</f>
        <v>221500</v>
      </c>
      <c r="H194" s="202">
        <f t="shared" ref="H194:V195" si="85">H195</f>
        <v>0</v>
      </c>
      <c r="I194" s="202">
        <f t="shared" si="85"/>
        <v>200000</v>
      </c>
      <c r="J194" s="202">
        <f t="shared" si="85"/>
        <v>21500</v>
      </c>
      <c r="K194" s="202">
        <f t="shared" si="85"/>
        <v>0</v>
      </c>
      <c r="L194" s="202">
        <f t="shared" si="85"/>
        <v>0</v>
      </c>
      <c r="M194" s="202">
        <f t="shared" si="85"/>
        <v>0</v>
      </c>
      <c r="N194" s="202">
        <f t="shared" si="85"/>
        <v>0</v>
      </c>
      <c r="O194" s="207">
        <f t="shared" si="67"/>
        <v>0</v>
      </c>
      <c r="P194" s="202">
        <f t="shared" si="85"/>
        <v>0</v>
      </c>
      <c r="Q194" s="202">
        <f t="shared" si="85"/>
        <v>0</v>
      </c>
      <c r="R194" s="202">
        <f t="shared" si="85"/>
        <v>0</v>
      </c>
      <c r="S194" s="202">
        <f t="shared" si="85"/>
        <v>83500</v>
      </c>
      <c r="T194" s="202">
        <f t="shared" si="85"/>
        <v>0</v>
      </c>
      <c r="U194" s="202">
        <f t="shared" si="85"/>
        <v>70000</v>
      </c>
      <c r="V194" s="202">
        <f t="shared" si="85"/>
        <v>13500</v>
      </c>
    </row>
    <row r="195" spans="1:22" s="167" customFormat="1" ht="82.8">
      <c r="A195" s="229">
        <v>1</v>
      </c>
      <c r="B195" s="230" t="s">
        <v>745</v>
      </c>
      <c r="C195" s="199"/>
      <c r="D195" s="199"/>
      <c r="E195" s="199"/>
      <c r="F195" s="199"/>
      <c r="G195" s="202">
        <f>G196</f>
        <v>221500</v>
      </c>
      <c r="H195" s="202">
        <f t="shared" si="85"/>
        <v>0</v>
      </c>
      <c r="I195" s="202">
        <f t="shared" si="85"/>
        <v>200000</v>
      </c>
      <c r="J195" s="202">
        <f t="shared" si="85"/>
        <v>21500</v>
      </c>
      <c r="K195" s="202">
        <f t="shared" si="85"/>
        <v>0</v>
      </c>
      <c r="L195" s="202">
        <f t="shared" si="85"/>
        <v>0</v>
      </c>
      <c r="M195" s="202">
        <f t="shared" si="85"/>
        <v>0</v>
      </c>
      <c r="N195" s="202">
        <f t="shared" si="85"/>
        <v>0</v>
      </c>
      <c r="O195" s="207">
        <f t="shared" si="67"/>
        <v>0</v>
      </c>
      <c r="P195" s="202">
        <f t="shared" si="85"/>
        <v>0</v>
      </c>
      <c r="Q195" s="202">
        <f t="shared" si="85"/>
        <v>0</v>
      </c>
      <c r="R195" s="202">
        <f t="shared" si="85"/>
        <v>0</v>
      </c>
      <c r="S195" s="202">
        <f t="shared" si="85"/>
        <v>83500</v>
      </c>
      <c r="T195" s="202">
        <f t="shared" si="85"/>
        <v>0</v>
      </c>
      <c r="U195" s="202">
        <f t="shared" si="85"/>
        <v>70000</v>
      </c>
      <c r="V195" s="202">
        <f t="shared" si="85"/>
        <v>13500</v>
      </c>
    </row>
    <row r="196" spans="1:22" s="167" customFormat="1" ht="82.8">
      <c r="A196" s="229" t="s">
        <v>746</v>
      </c>
      <c r="B196" s="230" t="s">
        <v>747</v>
      </c>
      <c r="C196" s="206"/>
      <c r="D196" s="206"/>
      <c r="E196" s="206"/>
      <c r="F196" s="206"/>
      <c r="G196" s="202">
        <f>SUM(G197:G204)</f>
        <v>221500</v>
      </c>
      <c r="H196" s="202">
        <f t="shared" ref="H196:V196" si="86">SUM(H197:H204)</f>
        <v>0</v>
      </c>
      <c r="I196" s="202">
        <f t="shared" si="86"/>
        <v>200000</v>
      </c>
      <c r="J196" s="202">
        <f t="shared" si="86"/>
        <v>21500</v>
      </c>
      <c r="K196" s="202">
        <f t="shared" si="86"/>
        <v>0</v>
      </c>
      <c r="L196" s="202">
        <f t="shared" si="86"/>
        <v>0</v>
      </c>
      <c r="M196" s="202">
        <f t="shared" si="86"/>
        <v>0</v>
      </c>
      <c r="N196" s="202">
        <f t="shared" si="86"/>
        <v>0</v>
      </c>
      <c r="O196" s="207">
        <f t="shared" si="67"/>
        <v>0</v>
      </c>
      <c r="P196" s="202">
        <f t="shared" si="86"/>
        <v>0</v>
      </c>
      <c r="Q196" s="202">
        <f t="shared" si="86"/>
        <v>0</v>
      </c>
      <c r="R196" s="202">
        <f t="shared" si="86"/>
        <v>0</v>
      </c>
      <c r="S196" s="202">
        <f t="shared" si="86"/>
        <v>83500</v>
      </c>
      <c r="T196" s="202">
        <f t="shared" si="86"/>
        <v>0</v>
      </c>
      <c r="U196" s="202">
        <f t="shared" si="86"/>
        <v>70000</v>
      </c>
      <c r="V196" s="202">
        <f t="shared" si="86"/>
        <v>13500</v>
      </c>
    </row>
    <row r="197" spans="1:22" s="167" customFormat="1" ht="69">
      <c r="A197" s="231">
        <v>1</v>
      </c>
      <c r="B197" s="236" t="s">
        <v>771</v>
      </c>
      <c r="C197" s="237" t="s">
        <v>772</v>
      </c>
      <c r="D197" s="234"/>
      <c r="E197" s="233" t="s">
        <v>750</v>
      </c>
      <c r="F197" s="237" t="s">
        <v>773</v>
      </c>
      <c r="G197" s="202">
        <f t="shared" si="77"/>
        <v>7500</v>
      </c>
      <c r="H197" s="235"/>
      <c r="I197" s="208">
        <v>7000</v>
      </c>
      <c r="J197" s="208">
        <v>500</v>
      </c>
      <c r="K197" s="202">
        <f t="shared" si="78"/>
        <v>0</v>
      </c>
      <c r="L197" s="235"/>
      <c r="M197" s="235"/>
      <c r="N197" s="235"/>
      <c r="O197" s="207">
        <f t="shared" si="67"/>
        <v>0</v>
      </c>
      <c r="P197" s="235"/>
      <c r="Q197" s="235"/>
      <c r="R197" s="235"/>
      <c r="S197" s="202">
        <f t="shared" si="66"/>
        <v>1500</v>
      </c>
      <c r="T197" s="235"/>
      <c r="U197" s="208">
        <v>1500</v>
      </c>
      <c r="V197" s="208">
        <v>0</v>
      </c>
    </row>
    <row r="198" spans="1:22" s="167" customFormat="1" ht="55.2">
      <c r="A198" s="231">
        <v>2</v>
      </c>
      <c r="B198" s="236" t="s">
        <v>774</v>
      </c>
      <c r="C198" s="237" t="s">
        <v>775</v>
      </c>
      <c r="D198" s="234"/>
      <c r="E198" s="233" t="s">
        <v>750</v>
      </c>
      <c r="F198" s="237" t="s">
        <v>776</v>
      </c>
      <c r="G198" s="202">
        <f t="shared" si="77"/>
        <v>17000</v>
      </c>
      <c r="H198" s="235"/>
      <c r="I198" s="208">
        <v>15000</v>
      </c>
      <c r="J198" s="208">
        <v>2000</v>
      </c>
      <c r="K198" s="202">
        <f t="shared" si="78"/>
        <v>0</v>
      </c>
      <c r="L198" s="235"/>
      <c r="M198" s="235"/>
      <c r="N198" s="235"/>
      <c r="O198" s="207">
        <f t="shared" si="67"/>
        <v>0</v>
      </c>
      <c r="P198" s="235"/>
      <c r="Q198" s="235"/>
      <c r="R198" s="235"/>
      <c r="S198" s="202">
        <f t="shared" si="66"/>
        <v>3200</v>
      </c>
      <c r="T198" s="235"/>
      <c r="U198" s="208">
        <v>1700</v>
      </c>
      <c r="V198" s="208">
        <v>1500</v>
      </c>
    </row>
    <row r="199" spans="1:22" s="167" customFormat="1" ht="55.2">
      <c r="A199" s="231">
        <v>3</v>
      </c>
      <c r="B199" s="236" t="s">
        <v>777</v>
      </c>
      <c r="C199" s="237" t="s">
        <v>778</v>
      </c>
      <c r="D199" s="234"/>
      <c r="E199" s="233" t="s">
        <v>750</v>
      </c>
      <c r="F199" s="237" t="s">
        <v>779</v>
      </c>
      <c r="G199" s="202">
        <f t="shared" si="77"/>
        <v>35000</v>
      </c>
      <c r="H199" s="235"/>
      <c r="I199" s="208">
        <v>31500</v>
      </c>
      <c r="J199" s="208">
        <v>3500</v>
      </c>
      <c r="K199" s="202">
        <f t="shared" si="78"/>
        <v>0</v>
      </c>
      <c r="L199" s="235"/>
      <c r="M199" s="235"/>
      <c r="N199" s="235"/>
      <c r="O199" s="207">
        <f t="shared" si="67"/>
        <v>0</v>
      </c>
      <c r="P199" s="235"/>
      <c r="Q199" s="235"/>
      <c r="R199" s="235"/>
      <c r="S199" s="202">
        <f t="shared" si="66"/>
        <v>6500</v>
      </c>
      <c r="T199" s="235"/>
      <c r="U199" s="208">
        <v>3500</v>
      </c>
      <c r="V199" s="208">
        <v>3000</v>
      </c>
    </row>
    <row r="200" spans="1:22" s="167" customFormat="1" ht="55.2">
      <c r="A200" s="231">
        <v>4</v>
      </c>
      <c r="B200" s="236" t="s">
        <v>780</v>
      </c>
      <c r="C200" s="237" t="s">
        <v>781</v>
      </c>
      <c r="D200" s="234"/>
      <c r="E200" s="233" t="s">
        <v>750</v>
      </c>
      <c r="F200" s="237" t="s">
        <v>782</v>
      </c>
      <c r="G200" s="202">
        <f t="shared" si="77"/>
        <v>12000</v>
      </c>
      <c r="H200" s="235"/>
      <c r="I200" s="208">
        <v>11000</v>
      </c>
      <c r="J200" s="208">
        <v>1000</v>
      </c>
      <c r="K200" s="202">
        <f t="shared" si="78"/>
        <v>0</v>
      </c>
      <c r="L200" s="235"/>
      <c r="M200" s="235"/>
      <c r="N200" s="235"/>
      <c r="O200" s="207">
        <f t="shared" si="67"/>
        <v>0</v>
      </c>
      <c r="P200" s="235"/>
      <c r="Q200" s="235"/>
      <c r="R200" s="235"/>
      <c r="S200" s="202">
        <f t="shared" si="66"/>
        <v>2100</v>
      </c>
      <c r="T200" s="235"/>
      <c r="U200" s="208">
        <v>1600</v>
      </c>
      <c r="V200" s="208">
        <v>500</v>
      </c>
    </row>
    <row r="201" spans="1:22" s="167" customFormat="1" ht="55.2">
      <c r="A201" s="231">
        <v>5</v>
      </c>
      <c r="B201" s="236" t="s">
        <v>783</v>
      </c>
      <c r="C201" s="237" t="s">
        <v>784</v>
      </c>
      <c r="D201" s="234"/>
      <c r="E201" s="233" t="s">
        <v>750</v>
      </c>
      <c r="F201" s="237" t="s">
        <v>785</v>
      </c>
      <c r="G201" s="202">
        <f t="shared" si="77"/>
        <v>44500</v>
      </c>
      <c r="H201" s="235"/>
      <c r="I201" s="208">
        <v>40500</v>
      </c>
      <c r="J201" s="208">
        <v>4000</v>
      </c>
      <c r="K201" s="202">
        <f t="shared" si="78"/>
        <v>0</v>
      </c>
      <c r="L201" s="235"/>
      <c r="M201" s="235"/>
      <c r="N201" s="235"/>
      <c r="O201" s="207">
        <f t="shared" si="67"/>
        <v>0</v>
      </c>
      <c r="P201" s="235"/>
      <c r="Q201" s="235"/>
      <c r="R201" s="235"/>
      <c r="S201" s="202">
        <f t="shared" si="66"/>
        <v>8200</v>
      </c>
      <c r="T201" s="235"/>
      <c r="U201" s="208">
        <v>8200</v>
      </c>
      <c r="V201" s="208">
        <v>0</v>
      </c>
    </row>
    <row r="202" spans="1:22" s="167" customFormat="1" ht="55.2">
      <c r="A202" s="231">
        <v>6</v>
      </c>
      <c r="B202" s="236" t="s">
        <v>786</v>
      </c>
      <c r="C202" s="237" t="s">
        <v>787</v>
      </c>
      <c r="D202" s="234"/>
      <c r="E202" s="233" t="s">
        <v>750</v>
      </c>
      <c r="F202" s="237" t="s">
        <v>788</v>
      </c>
      <c r="G202" s="202">
        <f t="shared" si="77"/>
        <v>25000</v>
      </c>
      <c r="H202" s="235"/>
      <c r="I202" s="208">
        <v>22500</v>
      </c>
      <c r="J202" s="208">
        <v>2500</v>
      </c>
      <c r="K202" s="202">
        <f t="shared" si="78"/>
        <v>0</v>
      </c>
      <c r="L202" s="235"/>
      <c r="M202" s="235"/>
      <c r="N202" s="235"/>
      <c r="O202" s="207">
        <f t="shared" si="67"/>
        <v>0</v>
      </c>
      <c r="P202" s="235"/>
      <c r="Q202" s="235"/>
      <c r="R202" s="235"/>
      <c r="S202" s="202">
        <f t="shared" si="66"/>
        <v>4500</v>
      </c>
      <c r="T202" s="235"/>
      <c r="U202" s="208">
        <v>2500</v>
      </c>
      <c r="V202" s="208">
        <v>2000</v>
      </c>
    </row>
    <row r="203" spans="1:22" s="167" customFormat="1" ht="55.2">
      <c r="A203" s="231">
        <v>7</v>
      </c>
      <c r="B203" s="236" t="s">
        <v>789</v>
      </c>
      <c r="C203" s="237" t="s">
        <v>790</v>
      </c>
      <c r="D203" s="234"/>
      <c r="E203" s="237" t="s">
        <v>766</v>
      </c>
      <c r="F203" s="233" t="s">
        <v>791</v>
      </c>
      <c r="G203" s="202">
        <f t="shared" si="77"/>
        <v>36000</v>
      </c>
      <c r="H203" s="235"/>
      <c r="I203" s="208">
        <v>32500</v>
      </c>
      <c r="J203" s="208">
        <v>3500</v>
      </c>
      <c r="K203" s="202">
        <f t="shared" si="78"/>
        <v>0</v>
      </c>
      <c r="L203" s="235"/>
      <c r="M203" s="235"/>
      <c r="N203" s="235"/>
      <c r="O203" s="207">
        <f t="shared" si="67"/>
        <v>0</v>
      </c>
      <c r="P203" s="235"/>
      <c r="Q203" s="235"/>
      <c r="R203" s="235"/>
      <c r="S203" s="202">
        <f t="shared" si="66"/>
        <v>25500</v>
      </c>
      <c r="T203" s="235"/>
      <c r="U203" s="208">
        <v>22500</v>
      </c>
      <c r="V203" s="208">
        <v>3000</v>
      </c>
    </row>
    <row r="204" spans="1:22" s="167" customFormat="1" ht="55.2">
      <c r="A204" s="231">
        <v>8</v>
      </c>
      <c r="B204" s="236" t="s">
        <v>792</v>
      </c>
      <c r="C204" s="237" t="s">
        <v>793</v>
      </c>
      <c r="D204" s="234"/>
      <c r="E204" s="237" t="s">
        <v>766</v>
      </c>
      <c r="F204" s="233" t="s">
        <v>794</v>
      </c>
      <c r="G204" s="202">
        <f t="shared" si="77"/>
        <v>44500</v>
      </c>
      <c r="H204" s="235"/>
      <c r="I204" s="208">
        <v>40000</v>
      </c>
      <c r="J204" s="208">
        <v>4500</v>
      </c>
      <c r="K204" s="202">
        <f t="shared" si="78"/>
        <v>0</v>
      </c>
      <c r="L204" s="235"/>
      <c r="M204" s="235"/>
      <c r="N204" s="235"/>
      <c r="O204" s="207">
        <f t="shared" si="67"/>
        <v>0</v>
      </c>
      <c r="P204" s="235"/>
      <c r="Q204" s="235"/>
      <c r="R204" s="235"/>
      <c r="S204" s="202">
        <f t="shared" si="66"/>
        <v>32000</v>
      </c>
      <c r="T204" s="235"/>
      <c r="U204" s="208">
        <v>28500</v>
      </c>
      <c r="V204" s="208">
        <v>3500</v>
      </c>
    </row>
    <row r="205" spans="1:22" s="167" customFormat="1">
      <c r="A205" s="199" t="s">
        <v>49</v>
      </c>
      <c r="B205" s="200" t="s">
        <v>795</v>
      </c>
      <c r="C205" s="199"/>
      <c r="D205" s="199"/>
      <c r="E205" s="199"/>
      <c r="F205" s="199"/>
      <c r="G205" s="202">
        <f>G206</f>
        <v>89500</v>
      </c>
      <c r="H205" s="202">
        <f t="shared" ref="H205:N206" si="87">H206</f>
        <v>0</v>
      </c>
      <c r="I205" s="202">
        <f t="shared" si="87"/>
        <v>84500</v>
      </c>
      <c r="J205" s="202">
        <f t="shared" si="87"/>
        <v>5000</v>
      </c>
      <c r="K205" s="202">
        <f t="shared" si="87"/>
        <v>0</v>
      </c>
      <c r="L205" s="202">
        <f t="shared" si="87"/>
        <v>0</v>
      </c>
      <c r="M205" s="202">
        <f t="shared" si="87"/>
        <v>0</v>
      </c>
      <c r="N205" s="202">
        <f t="shared" si="87"/>
        <v>0</v>
      </c>
      <c r="O205" s="207">
        <f t="shared" si="67"/>
        <v>0</v>
      </c>
      <c r="P205" s="202">
        <f t="shared" ref="P205:V206" si="88">P206</f>
        <v>0</v>
      </c>
      <c r="Q205" s="202">
        <f t="shared" si="88"/>
        <v>0</v>
      </c>
      <c r="R205" s="202">
        <f t="shared" si="88"/>
        <v>0</v>
      </c>
      <c r="S205" s="202">
        <f t="shared" si="88"/>
        <v>45000</v>
      </c>
      <c r="T205" s="202">
        <f t="shared" si="88"/>
        <v>0</v>
      </c>
      <c r="U205" s="202">
        <f t="shared" si="88"/>
        <v>43000</v>
      </c>
      <c r="V205" s="202">
        <f t="shared" si="88"/>
        <v>2000</v>
      </c>
    </row>
    <row r="206" spans="1:22" s="167" customFormat="1" ht="41.4">
      <c r="A206" s="229">
        <v>1</v>
      </c>
      <c r="B206" s="230" t="s">
        <v>796</v>
      </c>
      <c r="C206" s="234"/>
      <c r="D206" s="234"/>
      <c r="E206" s="234"/>
      <c r="F206" s="234"/>
      <c r="G206" s="202">
        <f>G207</f>
        <v>89500</v>
      </c>
      <c r="H206" s="202">
        <f t="shared" si="87"/>
        <v>0</v>
      </c>
      <c r="I206" s="202">
        <f t="shared" si="87"/>
        <v>84500</v>
      </c>
      <c r="J206" s="202">
        <f t="shared" si="87"/>
        <v>5000</v>
      </c>
      <c r="K206" s="202">
        <f t="shared" si="87"/>
        <v>0</v>
      </c>
      <c r="L206" s="202">
        <f t="shared" si="87"/>
        <v>0</v>
      </c>
      <c r="M206" s="202">
        <f t="shared" si="87"/>
        <v>0</v>
      </c>
      <c r="N206" s="202">
        <f t="shared" si="87"/>
        <v>0</v>
      </c>
      <c r="O206" s="207">
        <f t="shared" si="67"/>
        <v>0</v>
      </c>
      <c r="P206" s="202">
        <f t="shared" si="88"/>
        <v>0</v>
      </c>
      <c r="Q206" s="202">
        <f t="shared" si="88"/>
        <v>0</v>
      </c>
      <c r="R206" s="202">
        <f t="shared" si="88"/>
        <v>0</v>
      </c>
      <c r="S206" s="202">
        <f t="shared" si="88"/>
        <v>45000</v>
      </c>
      <c r="T206" s="202">
        <f t="shared" si="88"/>
        <v>0</v>
      </c>
      <c r="U206" s="202">
        <f t="shared" si="88"/>
        <v>43000</v>
      </c>
      <c r="V206" s="202">
        <f t="shared" si="88"/>
        <v>2000</v>
      </c>
    </row>
    <row r="207" spans="1:22" s="167" customFormat="1" ht="41.4">
      <c r="A207" s="229" t="s">
        <v>746</v>
      </c>
      <c r="B207" s="230" t="s">
        <v>797</v>
      </c>
      <c r="C207" s="234"/>
      <c r="D207" s="234"/>
      <c r="E207" s="234"/>
      <c r="F207" s="234"/>
      <c r="G207" s="202">
        <f>SUM(G208:G209)</f>
        <v>89500</v>
      </c>
      <c r="H207" s="202">
        <f t="shared" ref="H207:V207" si="89">SUM(H208:H209)</f>
        <v>0</v>
      </c>
      <c r="I207" s="202">
        <f t="shared" si="89"/>
        <v>84500</v>
      </c>
      <c r="J207" s="202">
        <f t="shared" si="89"/>
        <v>5000</v>
      </c>
      <c r="K207" s="202">
        <f t="shared" si="89"/>
        <v>0</v>
      </c>
      <c r="L207" s="202">
        <f t="shared" si="89"/>
        <v>0</v>
      </c>
      <c r="M207" s="202">
        <f t="shared" si="89"/>
        <v>0</v>
      </c>
      <c r="N207" s="202">
        <f t="shared" si="89"/>
        <v>0</v>
      </c>
      <c r="O207" s="207">
        <f t="shared" si="67"/>
        <v>0</v>
      </c>
      <c r="P207" s="202">
        <f t="shared" si="89"/>
        <v>0</v>
      </c>
      <c r="Q207" s="202">
        <f t="shared" si="89"/>
        <v>0</v>
      </c>
      <c r="R207" s="202">
        <f t="shared" si="89"/>
        <v>0</v>
      </c>
      <c r="S207" s="202">
        <f t="shared" si="89"/>
        <v>45000</v>
      </c>
      <c r="T207" s="202">
        <f t="shared" si="89"/>
        <v>0</v>
      </c>
      <c r="U207" s="202">
        <f t="shared" si="89"/>
        <v>43000</v>
      </c>
      <c r="V207" s="202">
        <f t="shared" si="89"/>
        <v>2000</v>
      </c>
    </row>
    <row r="208" spans="1:22" s="167" customFormat="1" ht="55.2">
      <c r="A208" s="231">
        <v>1</v>
      </c>
      <c r="B208" s="232" t="s">
        <v>798</v>
      </c>
      <c r="C208" s="233" t="s">
        <v>732</v>
      </c>
      <c r="D208" s="234"/>
      <c r="E208" s="233" t="s">
        <v>766</v>
      </c>
      <c r="F208" s="238" t="s">
        <v>799</v>
      </c>
      <c r="G208" s="207">
        <f t="shared" si="77"/>
        <v>44900</v>
      </c>
      <c r="H208" s="235"/>
      <c r="I208" s="208">
        <v>41900</v>
      </c>
      <c r="J208" s="208">
        <v>3000</v>
      </c>
      <c r="K208" s="207">
        <f t="shared" si="78"/>
        <v>0</v>
      </c>
      <c r="L208" s="235"/>
      <c r="M208" s="235"/>
      <c r="N208" s="235"/>
      <c r="O208" s="207">
        <f t="shared" si="67"/>
        <v>0</v>
      </c>
      <c r="P208" s="235"/>
      <c r="Q208" s="235"/>
      <c r="R208" s="235"/>
      <c r="S208" s="207">
        <f t="shared" ref="S208:S273" si="90">SUM(T208:V208)</f>
        <v>22500</v>
      </c>
      <c r="T208" s="235"/>
      <c r="U208" s="208">
        <v>21500</v>
      </c>
      <c r="V208" s="208">
        <v>1000</v>
      </c>
    </row>
    <row r="209" spans="1:22" s="167" customFormat="1" ht="69">
      <c r="A209" s="231">
        <v>2</v>
      </c>
      <c r="B209" s="232" t="s">
        <v>800</v>
      </c>
      <c r="C209" s="233" t="s">
        <v>732</v>
      </c>
      <c r="D209" s="234"/>
      <c r="E209" s="233" t="s">
        <v>766</v>
      </c>
      <c r="F209" s="238" t="s">
        <v>801</v>
      </c>
      <c r="G209" s="207">
        <f t="shared" si="77"/>
        <v>44600</v>
      </c>
      <c r="H209" s="235"/>
      <c r="I209" s="207">
        <v>42600</v>
      </c>
      <c r="J209" s="207">
        <v>2000</v>
      </c>
      <c r="K209" s="207">
        <f t="shared" si="78"/>
        <v>0</v>
      </c>
      <c r="L209" s="235"/>
      <c r="M209" s="235"/>
      <c r="N209" s="235"/>
      <c r="O209" s="207">
        <f t="shared" si="67"/>
        <v>0</v>
      </c>
      <c r="P209" s="235"/>
      <c r="Q209" s="235"/>
      <c r="R209" s="235"/>
      <c r="S209" s="207">
        <f t="shared" si="90"/>
        <v>22500</v>
      </c>
      <c r="T209" s="235"/>
      <c r="U209" s="207">
        <v>21500</v>
      </c>
      <c r="V209" s="207">
        <v>1000</v>
      </c>
    </row>
    <row r="210" spans="1:22" s="167" customFormat="1" ht="59.25" customHeight="1">
      <c r="A210" s="199" t="s">
        <v>171</v>
      </c>
      <c r="B210" s="200" t="s">
        <v>802</v>
      </c>
      <c r="C210" s="199"/>
      <c r="D210" s="199"/>
      <c r="E210" s="199"/>
      <c r="F210" s="199"/>
      <c r="G210" s="202">
        <f>G211+G215+G227+G238+G242+G245+G255++G260+G277+G285+G291+G295</f>
        <v>484705</v>
      </c>
      <c r="H210" s="202">
        <f t="shared" ref="H210:V210" si="91">H211+H215+H227+H238+H242+H245+H255++H260+H277+H285+H291+H295</f>
        <v>0</v>
      </c>
      <c r="I210" s="202">
        <f t="shared" si="91"/>
        <v>395800</v>
      </c>
      <c r="J210" s="202">
        <f t="shared" si="91"/>
        <v>88905</v>
      </c>
      <c r="K210" s="202">
        <f t="shared" si="91"/>
        <v>0</v>
      </c>
      <c r="L210" s="202">
        <f t="shared" si="91"/>
        <v>0</v>
      </c>
      <c r="M210" s="202">
        <f t="shared" si="91"/>
        <v>0</v>
      </c>
      <c r="N210" s="202">
        <f t="shared" si="91"/>
        <v>0</v>
      </c>
      <c r="O210" s="202">
        <f t="shared" si="91"/>
        <v>0</v>
      </c>
      <c r="P210" s="202">
        <f t="shared" si="91"/>
        <v>0</v>
      </c>
      <c r="Q210" s="202">
        <f t="shared" si="91"/>
        <v>0</v>
      </c>
      <c r="R210" s="202">
        <f t="shared" si="91"/>
        <v>0</v>
      </c>
      <c r="S210" s="202">
        <f t="shared" si="91"/>
        <v>535491</v>
      </c>
      <c r="T210" s="202">
        <f t="shared" si="91"/>
        <v>0</v>
      </c>
      <c r="U210" s="202">
        <f t="shared" si="91"/>
        <v>505491</v>
      </c>
      <c r="V210" s="202">
        <f t="shared" si="91"/>
        <v>30000</v>
      </c>
    </row>
    <row r="211" spans="1:22" s="222" customFormat="1">
      <c r="A211" s="239" t="s">
        <v>37</v>
      </c>
      <c r="B211" s="239" t="s">
        <v>521</v>
      </c>
      <c r="C211" s="239"/>
      <c r="D211" s="239"/>
      <c r="E211" s="239"/>
      <c r="F211" s="239"/>
      <c r="G211" s="202">
        <f>G212</f>
        <v>11340</v>
      </c>
      <c r="H211" s="202">
        <f t="shared" ref="H211:V211" si="92">H212</f>
        <v>0</v>
      </c>
      <c r="I211" s="202">
        <f t="shared" si="92"/>
        <v>11340</v>
      </c>
      <c r="J211" s="202">
        <f t="shared" si="92"/>
        <v>0</v>
      </c>
      <c r="K211" s="202">
        <f t="shared" si="92"/>
        <v>0</v>
      </c>
      <c r="L211" s="202">
        <f t="shared" si="92"/>
        <v>0</v>
      </c>
      <c r="M211" s="202">
        <f t="shared" si="92"/>
        <v>0</v>
      </c>
      <c r="N211" s="202">
        <f t="shared" si="92"/>
        <v>0</v>
      </c>
      <c r="O211" s="207">
        <f t="shared" ref="O211:O273" si="93">SUM(P211:R211)</f>
        <v>0</v>
      </c>
      <c r="P211" s="202">
        <f t="shared" si="92"/>
        <v>0</v>
      </c>
      <c r="Q211" s="202">
        <f t="shared" si="92"/>
        <v>0</v>
      </c>
      <c r="R211" s="202">
        <f t="shared" si="92"/>
        <v>0</v>
      </c>
      <c r="S211" s="202">
        <f t="shared" si="92"/>
        <v>1100</v>
      </c>
      <c r="T211" s="202">
        <f t="shared" si="92"/>
        <v>0</v>
      </c>
      <c r="U211" s="202">
        <f t="shared" si="92"/>
        <v>1100</v>
      </c>
      <c r="V211" s="202">
        <f t="shared" si="92"/>
        <v>0</v>
      </c>
    </row>
    <row r="212" spans="1:22" s="167" customFormat="1" ht="84" customHeight="1">
      <c r="A212" s="234" t="s">
        <v>803</v>
      </c>
      <c r="B212" s="240" t="s">
        <v>804</v>
      </c>
      <c r="C212" s="234"/>
      <c r="D212" s="234"/>
      <c r="E212" s="234"/>
      <c r="F212" s="234"/>
      <c r="G212" s="202">
        <f>SUM(G213:G214)</f>
        <v>11340</v>
      </c>
      <c r="H212" s="202">
        <f t="shared" ref="H212:V214" si="94">SUM(H213:H214)</f>
        <v>0</v>
      </c>
      <c r="I212" s="202">
        <f t="shared" si="94"/>
        <v>11340</v>
      </c>
      <c r="J212" s="202">
        <f t="shared" si="94"/>
        <v>0</v>
      </c>
      <c r="K212" s="202">
        <f t="shared" si="94"/>
        <v>0</v>
      </c>
      <c r="L212" s="202">
        <f t="shared" si="94"/>
        <v>0</v>
      </c>
      <c r="M212" s="202">
        <f t="shared" si="94"/>
        <v>0</v>
      </c>
      <c r="N212" s="202">
        <f t="shared" si="94"/>
        <v>0</v>
      </c>
      <c r="O212" s="207">
        <f t="shared" si="93"/>
        <v>0</v>
      </c>
      <c r="P212" s="202">
        <f t="shared" si="94"/>
        <v>0</v>
      </c>
      <c r="Q212" s="202">
        <f t="shared" si="94"/>
        <v>0</v>
      </c>
      <c r="R212" s="202">
        <f t="shared" si="94"/>
        <v>0</v>
      </c>
      <c r="S212" s="202">
        <f t="shared" si="94"/>
        <v>1100</v>
      </c>
      <c r="T212" s="202">
        <f t="shared" si="94"/>
        <v>0</v>
      </c>
      <c r="U212" s="202">
        <f t="shared" si="94"/>
        <v>1100</v>
      </c>
      <c r="V212" s="202">
        <f t="shared" si="94"/>
        <v>0</v>
      </c>
    </row>
    <row r="213" spans="1:22" s="167" customFormat="1" ht="41.4">
      <c r="A213" s="241">
        <v>1</v>
      </c>
      <c r="B213" s="242" t="s">
        <v>805</v>
      </c>
      <c r="C213" s="243" t="s">
        <v>806</v>
      </c>
      <c r="D213" s="234"/>
      <c r="E213" s="244" t="s">
        <v>750</v>
      </c>
      <c r="F213" s="244" t="s">
        <v>807</v>
      </c>
      <c r="G213" s="207">
        <f t="shared" si="77"/>
        <v>6040</v>
      </c>
      <c r="H213" s="202">
        <f t="shared" si="94"/>
        <v>0</v>
      </c>
      <c r="I213" s="208">
        <v>6040</v>
      </c>
      <c r="J213" s="235"/>
      <c r="K213" s="207">
        <f t="shared" si="78"/>
        <v>0</v>
      </c>
      <c r="L213" s="235"/>
      <c r="M213" s="235"/>
      <c r="N213" s="235"/>
      <c r="O213" s="207">
        <f t="shared" si="93"/>
        <v>0</v>
      </c>
      <c r="P213" s="235"/>
      <c r="Q213" s="235"/>
      <c r="R213" s="235"/>
      <c r="S213" s="207">
        <f t="shared" si="90"/>
        <v>600</v>
      </c>
      <c r="T213" s="235"/>
      <c r="U213" s="208">
        <v>600</v>
      </c>
      <c r="V213" s="235"/>
    </row>
    <row r="214" spans="1:22" s="167" customFormat="1" ht="55.2">
      <c r="A214" s="241">
        <v>2</v>
      </c>
      <c r="B214" s="242" t="s">
        <v>808</v>
      </c>
      <c r="C214" s="243" t="s">
        <v>809</v>
      </c>
      <c r="D214" s="234"/>
      <c r="E214" s="234"/>
      <c r="F214" s="234"/>
      <c r="G214" s="207">
        <f t="shared" si="77"/>
        <v>5300</v>
      </c>
      <c r="H214" s="202">
        <f t="shared" si="94"/>
        <v>0</v>
      </c>
      <c r="I214" s="208">
        <v>5300</v>
      </c>
      <c r="J214" s="235"/>
      <c r="K214" s="207">
        <f t="shared" si="78"/>
        <v>0</v>
      </c>
      <c r="L214" s="235"/>
      <c r="M214" s="235"/>
      <c r="N214" s="235"/>
      <c r="O214" s="207">
        <f t="shared" si="93"/>
        <v>0</v>
      </c>
      <c r="P214" s="235"/>
      <c r="Q214" s="235"/>
      <c r="R214" s="235"/>
      <c r="S214" s="207">
        <f t="shared" si="90"/>
        <v>500</v>
      </c>
      <c r="T214" s="235"/>
      <c r="U214" s="208">
        <v>500</v>
      </c>
      <c r="V214" s="235"/>
    </row>
    <row r="215" spans="1:22" s="167" customFormat="1">
      <c r="A215" s="239" t="s">
        <v>45</v>
      </c>
      <c r="B215" s="245" t="s">
        <v>604</v>
      </c>
      <c r="C215" s="246"/>
      <c r="D215" s="239"/>
      <c r="E215" s="239"/>
      <c r="F215" s="239"/>
      <c r="G215" s="202">
        <f>G216+G218</f>
        <v>107400</v>
      </c>
      <c r="H215" s="202">
        <f t="shared" ref="H215:V215" si="95">H216+H218</f>
        <v>0</v>
      </c>
      <c r="I215" s="202">
        <f t="shared" si="95"/>
        <v>84800</v>
      </c>
      <c r="J215" s="202">
        <f t="shared" si="95"/>
        <v>22600</v>
      </c>
      <c r="K215" s="202">
        <f t="shared" si="95"/>
        <v>0</v>
      </c>
      <c r="L215" s="202">
        <f t="shared" si="95"/>
        <v>0</v>
      </c>
      <c r="M215" s="202">
        <f t="shared" si="95"/>
        <v>0</v>
      </c>
      <c r="N215" s="202">
        <f t="shared" si="95"/>
        <v>0</v>
      </c>
      <c r="O215" s="202">
        <f t="shared" si="95"/>
        <v>0</v>
      </c>
      <c r="P215" s="202">
        <f t="shared" si="95"/>
        <v>0</v>
      </c>
      <c r="Q215" s="202">
        <f t="shared" si="95"/>
        <v>0</v>
      </c>
      <c r="R215" s="202">
        <f t="shared" si="95"/>
        <v>0</v>
      </c>
      <c r="S215" s="202">
        <f t="shared" si="95"/>
        <v>19150</v>
      </c>
      <c r="T215" s="202">
        <f t="shared" si="95"/>
        <v>0</v>
      </c>
      <c r="U215" s="202">
        <f t="shared" si="95"/>
        <v>16500</v>
      </c>
      <c r="V215" s="202">
        <f t="shared" si="95"/>
        <v>2650</v>
      </c>
    </row>
    <row r="216" spans="1:22" s="167" customFormat="1" ht="48" customHeight="1">
      <c r="A216" s="239" t="s">
        <v>810</v>
      </c>
      <c r="B216" s="240" t="s">
        <v>811</v>
      </c>
      <c r="C216" s="246"/>
      <c r="D216" s="239"/>
      <c r="E216" s="239"/>
      <c r="F216" s="239"/>
      <c r="G216" s="202">
        <f>G217</f>
        <v>39800</v>
      </c>
      <c r="H216" s="202">
        <f t="shared" ref="H216:V216" si="96">H217</f>
        <v>0</v>
      </c>
      <c r="I216" s="202">
        <f t="shared" si="96"/>
        <v>35700</v>
      </c>
      <c r="J216" s="202">
        <f t="shared" si="96"/>
        <v>4100</v>
      </c>
      <c r="K216" s="202">
        <f t="shared" si="96"/>
        <v>0</v>
      </c>
      <c r="L216" s="202">
        <f t="shared" si="96"/>
        <v>0</v>
      </c>
      <c r="M216" s="202">
        <f t="shared" si="96"/>
        <v>0</v>
      </c>
      <c r="N216" s="202">
        <f t="shared" si="96"/>
        <v>0</v>
      </c>
      <c r="O216" s="207">
        <f t="shared" si="93"/>
        <v>0</v>
      </c>
      <c r="P216" s="202">
        <f t="shared" si="96"/>
        <v>0</v>
      </c>
      <c r="Q216" s="202">
        <f t="shared" si="96"/>
        <v>0</v>
      </c>
      <c r="R216" s="202">
        <f t="shared" si="96"/>
        <v>0</v>
      </c>
      <c r="S216" s="202">
        <f t="shared" si="96"/>
        <v>8300</v>
      </c>
      <c r="T216" s="202">
        <f t="shared" si="96"/>
        <v>0</v>
      </c>
      <c r="U216" s="202">
        <f t="shared" si="96"/>
        <v>8300</v>
      </c>
      <c r="V216" s="202">
        <f t="shared" si="96"/>
        <v>0</v>
      </c>
    </row>
    <row r="217" spans="1:22" s="167" customFormat="1" ht="39.75" customHeight="1">
      <c r="A217" s="247">
        <v>1</v>
      </c>
      <c r="B217" s="248" t="s">
        <v>812</v>
      </c>
      <c r="C217" s="249" t="s">
        <v>813</v>
      </c>
      <c r="D217" s="239"/>
      <c r="E217" s="247" t="s">
        <v>750</v>
      </c>
      <c r="F217" s="250" t="s">
        <v>814</v>
      </c>
      <c r="G217" s="207">
        <f t="shared" si="77"/>
        <v>39800</v>
      </c>
      <c r="H217" s="202">
        <f t="shared" ref="H217" si="97">SUM(H218:H219)</f>
        <v>0</v>
      </c>
      <c r="I217" s="208">
        <v>35700</v>
      </c>
      <c r="J217" s="208">
        <v>4100</v>
      </c>
      <c r="K217" s="202"/>
      <c r="L217" s="202"/>
      <c r="M217" s="202"/>
      <c r="N217" s="202"/>
      <c r="O217" s="207">
        <f t="shared" si="93"/>
        <v>0</v>
      </c>
      <c r="P217" s="202"/>
      <c r="Q217" s="202"/>
      <c r="R217" s="202"/>
      <c r="S217" s="207">
        <f t="shared" si="90"/>
        <v>8300</v>
      </c>
      <c r="T217" s="202"/>
      <c r="U217" s="202">
        <v>8300</v>
      </c>
      <c r="V217" s="208"/>
    </row>
    <row r="218" spans="1:22" s="167" customFormat="1" ht="102" customHeight="1">
      <c r="A218" s="239" t="s">
        <v>815</v>
      </c>
      <c r="B218" s="240" t="s">
        <v>804</v>
      </c>
      <c r="C218" s="246"/>
      <c r="D218" s="239"/>
      <c r="E218" s="239"/>
      <c r="F218" s="239"/>
      <c r="G218" s="202">
        <f>SUM(G219:G226)</f>
        <v>67600</v>
      </c>
      <c r="H218" s="202">
        <f t="shared" ref="H218:V218" si="98">SUM(H219:H226)</f>
        <v>0</v>
      </c>
      <c r="I218" s="202">
        <f t="shared" si="98"/>
        <v>49100</v>
      </c>
      <c r="J218" s="202">
        <f t="shared" si="98"/>
        <v>18500</v>
      </c>
      <c r="K218" s="202">
        <f t="shared" si="98"/>
        <v>0</v>
      </c>
      <c r="L218" s="202">
        <f t="shared" si="98"/>
        <v>0</v>
      </c>
      <c r="M218" s="202">
        <f t="shared" si="98"/>
        <v>0</v>
      </c>
      <c r="N218" s="202">
        <f t="shared" si="98"/>
        <v>0</v>
      </c>
      <c r="O218" s="207">
        <f t="shared" si="93"/>
        <v>0</v>
      </c>
      <c r="P218" s="202">
        <f t="shared" si="98"/>
        <v>0</v>
      </c>
      <c r="Q218" s="202">
        <f t="shared" si="98"/>
        <v>0</v>
      </c>
      <c r="R218" s="202">
        <f t="shared" si="98"/>
        <v>0</v>
      </c>
      <c r="S218" s="202">
        <f t="shared" si="98"/>
        <v>10850</v>
      </c>
      <c r="T218" s="202">
        <f t="shared" si="98"/>
        <v>0</v>
      </c>
      <c r="U218" s="202">
        <f t="shared" si="98"/>
        <v>8200</v>
      </c>
      <c r="V218" s="202">
        <f t="shared" si="98"/>
        <v>2650</v>
      </c>
    </row>
    <row r="219" spans="1:22" s="167" customFormat="1" ht="41.4">
      <c r="A219" s="251">
        <v>1</v>
      </c>
      <c r="B219" s="252" t="s">
        <v>816</v>
      </c>
      <c r="C219" s="251" t="s">
        <v>817</v>
      </c>
      <c r="D219" s="234"/>
      <c r="E219" s="251" t="s">
        <v>750</v>
      </c>
      <c r="F219" s="251" t="s">
        <v>818</v>
      </c>
      <c r="G219" s="202">
        <f t="shared" si="77"/>
        <v>8500</v>
      </c>
      <c r="H219" s="235"/>
      <c r="I219" s="208">
        <v>8500</v>
      </c>
      <c r="J219" s="208"/>
      <c r="K219" s="202">
        <f t="shared" si="78"/>
        <v>0</v>
      </c>
      <c r="L219" s="235"/>
      <c r="M219" s="235"/>
      <c r="N219" s="235"/>
      <c r="O219" s="207">
        <f t="shared" si="93"/>
        <v>0</v>
      </c>
      <c r="P219" s="235"/>
      <c r="Q219" s="235"/>
      <c r="R219" s="235"/>
      <c r="S219" s="202">
        <f t="shared" si="90"/>
        <v>1650</v>
      </c>
      <c r="T219" s="235"/>
      <c r="U219" s="235">
        <v>1650</v>
      </c>
      <c r="V219" s="235"/>
    </row>
    <row r="220" spans="1:22" s="167" customFormat="1" ht="69">
      <c r="A220" s="251">
        <v>2</v>
      </c>
      <c r="B220" s="252" t="s">
        <v>819</v>
      </c>
      <c r="C220" s="251" t="s">
        <v>820</v>
      </c>
      <c r="D220" s="234"/>
      <c r="E220" s="251" t="s">
        <v>750</v>
      </c>
      <c r="F220" s="251" t="s">
        <v>821</v>
      </c>
      <c r="G220" s="202">
        <f t="shared" si="77"/>
        <v>9500</v>
      </c>
      <c r="H220" s="235"/>
      <c r="I220" s="208"/>
      <c r="J220" s="208">
        <v>9500</v>
      </c>
      <c r="K220" s="202">
        <f t="shared" si="78"/>
        <v>0</v>
      </c>
      <c r="L220" s="235"/>
      <c r="M220" s="235"/>
      <c r="N220" s="235"/>
      <c r="O220" s="207">
        <f t="shared" si="93"/>
        <v>0</v>
      </c>
      <c r="P220" s="235"/>
      <c r="Q220" s="235"/>
      <c r="R220" s="235"/>
      <c r="S220" s="202">
        <f t="shared" si="90"/>
        <v>1550</v>
      </c>
      <c r="T220" s="235"/>
      <c r="U220" s="235"/>
      <c r="V220" s="235">
        <v>1550</v>
      </c>
    </row>
    <row r="221" spans="1:22" s="167" customFormat="1" ht="55.2">
      <c r="A221" s="251">
        <v>3</v>
      </c>
      <c r="B221" s="252" t="s">
        <v>822</v>
      </c>
      <c r="C221" s="251" t="s">
        <v>823</v>
      </c>
      <c r="D221" s="234"/>
      <c r="E221" s="251" t="s">
        <v>750</v>
      </c>
      <c r="F221" s="251" t="s">
        <v>824</v>
      </c>
      <c r="G221" s="202">
        <f t="shared" si="77"/>
        <v>9000</v>
      </c>
      <c r="H221" s="235"/>
      <c r="I221" s="208"/>
      <c r="J221" s="208">
        <v>9000</v>
      </c>
      <c r="K221" s="202">
        <f t="shared" si="78"/>
        <v>0</v>
      </c>
      <c r="L221" s="235"/>
      <c r="M221" s="235"/>
      <c r="N221" s="235"/>
      <c r="O221" s="207">
        <f t="shared" si="93"/>
        <v>0</v>
      </c>
      <c r="P221" s="235"/>
      <c r="Q221" s="235"/>
      <c r="R221" s="235"/>
      <c r="S221" s="202">
        <f t="shared" si="90"/>
        <v>1100</v>
      </c>
      <c r="T221" s="235"/>
      <c r="U221" s="235"/>
      <c r="V221" s="235">
        <v>1100</v>
      </c>
    </row>
    <row r="222" spans="1:22" s="167" customFormat="1" ht="41.4">
      <c r="A222" s="251">
        <v>4</v>
      </c>
      <c r="B222" s="252" t="s">
        <v>825</v>
      </c>
      <c r="C222" s="251" t="s">
        <v>823</v>
      </c>
      <c r="D222" s="234"/>
      <c r="E222" s="251" t="s">
        <v>750</v>
      </c>
      <c r="F222" s="251" t="s">
        <v>826</v>
      </c>
      <c r="G222" s="202">
        <f t="shared" si="77"/>
        <v>8500</v>
      </c>
      <c r="H222" s="235"/>
      <c r="I222" s="208">
        <v>8500</v>
      </c>
      <c r="J222" s="208"/>
      <c r="K222" s="202">
        <f t="shared" si="78"/>
        <v>0</v>
      </c>
      <c r="L222" s="235"/>
      <c r="M222" s="235"/>
      <c r="N222" s="235"/>
      <c r="O222" s="207">
        <f t="shared" si="93"/>
        <v>0</v>
      </c>
      <c r="P222" s="235"/>
      <c r="Q222" s="235"/>
      <c r="R222" s="235"/>
      <c r="S222" s="202">
        <f t="shared" si="90"/>
        <v>1650</v>
      </c>
      <c r="T222" s="235"/>
      <c r="U222" s="235">
        <v>1650</v>
      </c>
      <c r="V222" s="235"/>
    </row>
    <row r="223" spans="1:22" s="167" customFormat="1" ht="55.2">
      <c r="A223" s="251">
        <v>5</v>
      </c>
      <c r="B223" s="252" t="s">
        <v>827</v>
      </c>
      <c r="C223" s="251" t="s">
        <v>828</v>
      </c>
      <c r="D223" s="234"/>
      <c r="E223" s="251" t="s">
        <v>750</v>
      </c>
      <c r="F223" s="251" t="s">
        <v>829</v>
      </c>
      <c r="G223" s="202">
        <f t="shared" si="77"/>
        <v>8100</v>
      </c>
      <c r="H223" s="235"/>
      <c r="I223" s="208">
        <v>8100</v>
      </c>
      <c r="J223" s="208"/>
      <c r="K223" s="202">
        <f t="shared" si="78"/>
        <v>0</v>
      </c>
      <c r="L223" s="235"/>
      <c r="M223" s="235"/>
      <c r="N223" s="235"/>
      <c r="O223" s="207">
        <f t="shared" si="93"/>
        <v>0</v>
      </c>
      <c r="P223" s="235"/>
      <c r="Q223" s="235"/>
      <c r="R223" s="235"/>
      <c r="S223" s="202">
        <f t="shared" si="90"/>
        <v>800</v>
      </c>
      <c r="T223" s="235"/>
      <c r="U223" s="235">
        <v>800</v>
      </c>
      <c r="V223" s="235"/>
    </row>
    <row r="224" spans="1:22" s="167" customFormat="1" ht="41.4">
      <c r="A224" s="251">
        <v>6</v>
      </c>
      <c r="B224" s="252" t="s">
        <v>830</v>
      </c>
      <c r="C224" s="251" t="s">
        <v>831</v>
      </c>
      <c r="D224" s="234"/>
      <c r="E224" s="251" t="s">
        <v>750</v>
      </c>
      <c r="F224" s="251" t="s">
        <v>832</v>
      </c>
      <c r="G224" s="202">
        <f t="shared" si="77"/>
        <v>8000</v>
      </c>
      <c r="H224" s="235"/>
      <c r="I224" s="208">
        <v>8000</v>
      </c>
      <c r="J224" s="208"/>
      <c r="K224" s="202">
        <f t="shared" si="78"/>
        <v>0</v>
      </c>
      <c r="L224" s="235"/>
      <c r="M224" s="235"/>
      <c r="N224" s="235"/>
      <c r="O224" s="207">
        <f t="shared" si="93"/>
        <v>0</v>
      </c>
      <c r="P224" s="235"/>
      <c r="Q224" s="235"/>
      <c r="R224" s="235"/>
      <c r="S224" s="202">
        <f t="shared" si="90"/>
        <v>1700</v>
      </c>
      <c r="T224" s="235"/>
      <c r="U224" s="235">
        <v>1700</v>
      </c>
      <c r="V224" s="235"/>
    </row>
    <row r="225" spans="1:22" s="167" customFormat="1" ht="41.4">
      <c r="A225" s="251">
        <v>7</v>
      </c>
      <c r="B225" s="252" t="s">
        <v>833</v>
      </c>
      <c r="C225" s="251" t="s">
        <v>834</v>
      </c>
      <c r="D225" s="234"/>
      <c r="E225" s="251" t="s">
        <v>750</v>
      </c>
      <c r="F225" s="251" t="s">
        <v>835</v>
      </c>
      <c r="G225" s="202">
        <f t="shared" si="77"/>
        <v>7500</v>
      </c>
      <c r="H225" s="235"/>
      <c r="I225" s="208">
        <v>7500</v>
      </c>
      <c r="J225" s="208"/>
      <c r="K225" s="202">
        <f t="shared" si="78"/>
        <v>0</v>
      </c>
      <c r="L225" s="235"/>
      <c r="M225" s="235"/>
      <c r="N225" s="235"/>
      <c r="O225" s="207">
        <f t="shared" si="93"/>
        <v>0</v>
      </c>
      <c r="P225" s="235"/>
      <c r="Q225" s="235"/>
      <c r="R225" s="235"/>
      <c r="S225" s="202">
        <f t="shared" si="90"/>
        <v>1250</v>
      </c>
      <c r="T225" s="235"/>
      <c r="U225" s="235">
        <v>1250</v>
      </c>
      <c r="V225" s="235"/>
    </row>
    <row r="226" spans="1:22" s="167" customFormat="1" ht="41.4">
      <c r="A226" s="251">
        <v>8</v>
      </c>
      <c r="B226" s="252" t="s">
        <v>836</v>
      </c>
      <c r="C226" s="251" t="s">
        <v>837</v>
      </c>
      <c r="D226" s="234"/>
      <c r="E226" s="251" t="s">
        <v>750</v>
      </c>
      <c r="F226" s="251" t="s">
        <v>838</v>
      </c>
      <c r="G226" s="202">
        <f t="shared" si="77"/>
        <v>8500</v>
      </c>
      <c r="H226" s="235"/>
      <c r="I226" s="208">
        <v>8500</v>
      </c>
      <c r="J226" s="208"/>
      <c r="K226" s="202">
        <f t="shared" si="78"/>
        <v>0</v>
      </c>
      <c r="L226" s="235"/>
      <c r="M226" s="235"/>
      <c r="N226" s="235"/>
      <c r="O226" s="207">
        <f t="shared" si="93"/>
        <v>0</v>
      </c>
      <c r="P226" s="235"/>
      <c r="Q226" s="235"/>
      <c r="R226" s="235"/>
      <c r="S226" s="202">
        <f t="shared" si="90"/>
        <v>1150</v>
      </c>
      <c r="T226" s="235"/>
      <c r="U226" s="235">
        <v>1150</v>
      </c>
      <c r="V226" s="235"/>
    </row>
    <row r="227" spans="1:22" s="167" customFormat="1">
      <c r="A227" s="239" t="s">
        <v>49</v>
      </c>
      <c r="B227" s="245" t="s">
        <v>331</v>
      </c>
      <c r="C227" s="246"/>
      <c r="D227" s="239"/>
      <c r="E227" s="239"/>
      <c r="F227" s="239"/>
      <c r="G227" s="202">
        <f>G228</f>
        <v>31680</v>
      </c>
      <c r="H227" s="202">
        <f t="shared" ref="H227:V227" si="99">H228</f>
        <v>0</v>
      </c>
      <c r="I227" s="202">
        <f t="shared" si="99"/>
        <v>19980</v>
      </c>
      <c r="J227" s="202">
        <f t="shared" si="99"/>
        <v>11700</v>
      </c>
      <c r="K227" s="202">
        <f t="shared" si="99"/>
        <v>0</v>
      </c>
      <c r="L227" s="202">
        <f t="shared" si="99"/>
        <v>0</v>
      </c>
      <c r="M227" s="202">
        <f t="shared" si="99"/>
        <v>0</v>
      </c>
      <c r="N227" s="202">
        <f t="shared" si="99"/>
        <v>0</v>
      </c>
      <c r="O227" s="202">
        <f t="shared" si="99"/>
        <v>0</v>
      </c>
      <c r="P227" s="202">
        <f t="shared" si="99"/>
        <v>0</v>
      </c>
      <c r="Q227" s="202">
        <f t="shared" si="99"/>
        <v>0</v>
      </c>
      <c r="R227" s="202">
        <f t="shared" si="99"/>
        <v>0</v>
      </c>
      <c r="S227" s="202">
        <f t="shared" si="99"/>
        <v>1400</v>
      </c>
      <c r="T227" s="202">
        <f t="shared" si="99"/>
        <v>0</v>
      </c>
      <c r="U227" s="202">
        <f t="shared" si="99"/>
        <v>850</v>
      </c>
      <c r="V227" s="202">
        <f t="shared" si="99"/>
        <v>550</v>
      </c>
    </row>
    <row r="228" spans="1:22" s="167" customFormat="1" ht="82.8">
      <c r="A228" s="234"/>
      <c r="B228" s="240" t="s">
        <v>804</v>
      </c>
      <c r="C228" s="234"/>
      <c r="D228" s="234"/>
      <c r="E228" s="234"/>
      <c r="F228" s="234"/>
      <c r="G228" s="202">
        <f>SUM(G229:G237)</f>
        <v>31680</v>
      </c>
      <c r="H228" s="202">
        <f t="shared" ref="H228:V228" si="100">SUM(H229:H237)</f>
        <v>0</v>
      </c>
      <c r="I228" s="202">
        <f t="shared" si="100"/>
        <v>19980</v>
      </c>
      <c r="J228" s="202">
        <f t="shared" si="100"/>
        <v>11700</v>
      </c>
      <c r="K228" s="202">
        <f t="shared" si="100"/>
        <v>0</v>
      </c>
      <c r="L228" s="202">
        <f t="shared" si="100"/>
        <v>0</v>
      </c>
      <c r="M228" s="202">
        <f t="shared" si="100"/>
        <v>0</v>
      </c>
      <c r="N228" s="202">
        <f t="shared" si="100"/>
        <v>0</v>
      </c>
      <c r="O228" s="207">
        <f t="shared" si="93"/>
        <v>0</v>
      </c>
      <c r="P228" s="202">
        <f t="shared" si="100"/>
        <v>0</v>
      </c>
      <c r="Q228" s="202">
        <f t="shared" si="100"/>
        <v>0</v>
      </c>
      <c r="R228" s="202">
        <f t="shared" si="100"/>
        <v>0</v>
      </c>
      <c r="S228" s="202">
        <f t="shared" si="100"/>
        <v>1400</v>
      </c>
      <c r="T228" s="202">
        <f t="shared" si="100"/>
        <v>0</v>
      </c>
      <c r="U228" s="202">
        <f t="shared" si="100"/>
        <v>850</v>
      </c>
      <c r="V228" s="202">
        <f t="shared" si="100"/>
        <v>550</v>
      </c>
    </row>
    <row r="229" spans="1:22" s="167" customFormat="1" ht="55.2">
      <c r="A229" s="253">
        <v>1</v>
      </c>
      <c r="B229" s="254" t="s">
        <v>839</v>
      </c>
      <c r="C229" s="251" t="s">
        <v>840</v>
      </c>
      <c r="D229" s="234"/>
      <c r="E229" s="244" t="s">
        <v>750</v>
      </c>
      <c r="F229" s="244" t="s">
        <v>841</v>
      </c>
      <c r="G229" s="202">
        <f t="shared" si="77"/>
        <v>1520</v>
      </c>
      <c r="H229" s="235"/>
      <c r="I229" s="235"/>
      <c r="J229" s="235">
        <v>1520</v>
      </c>
      <c r="K229" s="202">
        <f t="shared" si="78"/>
        <v>0</v>
      </c>
      <c r="L229" s="235"/>
      <c r="M229" s="235"/>
      <c r="N229" s="235"/>
      <c r="O229" s="207">
        <f t="shared" si="93"/>
        <v>0</v>
      </c>
      <c r="P229" s="235"/>
      <c r="Q229" s="235"/>
      <c r="R229" s="235"/>
      <c r="S229" s="202">
        <f t="shared" si="90"/>
        <v>150</v>
      </c>
      <c r="T229" s="235"/>
      <c r="U229" s="235"/>
      <c r="V229" s="235">
        <v>150</v>
      </c>
    </row>
    <row r="230" spans="1:22" s="167" customFormat="1" ht="110.4">
      <c r="A230" s="253">
        <v>2</v>
      </c>
      <c r="B230" s="255" t="s">
        <v>842</v>
      </c>
      <c r="C230" s="243" t="s">
        <v>843</v>
      </c>
      <c r="D230" s="234"/>
      <c r="E230" s="244" t="s">
        <v>750</v>
      </c>
      <c r="F230" s="244" t="s">
        <v>844</v>
      </c>
      <c r="G230" s="202">
        <f t="shared" si="77"/>
        <v>2366</v>
      </c>
      <c r="H230" s="235"/>
      <c r="I230" s="235"/>
      <c r="J230" s="235">
        <v>2366</v>
      </c>
      <c r="K230" s="202">
        <f t="shared" si="78"/>
        <v>0</v>
      </c>
      <c r="L230" s="235"/>
      <c r="M230" s="235"/>
      <c r="N230" s="235"/>
      <c r="O230" s="207">
        <f t="shared" si="93"/>
        <v>0</v>
      </c>
      <c r="P230" s="235"/>
      <c r="Q230" s="235"/>
      <c r="R230" s="235"/>
      <c r="S230" s="202">
        <f t="shared" si="90"/>
        <v>150</v>
      </c>
      <c r="T230" s="235"/>
      <c r="U230" s="235"/>
      <c r="V230" s="235">
        <v>150</v>
      </c>
    </row>
    <row r="231" spans="1:22" s="167" customFormat="1" ht="41.4">
      <c r="A231" s="253">
        <v>3</v>
      </c>
      <c r="B231" s="255" t="s">
        <v>845</v>
      </c>
      <c r="C231" s="251" t="s">
        <v>846</v>
      </c>
      <c r="D231" s="234"/>
      <c r="E231" s="244" t="s">
        <v>750</v>
      </c>
      <c r="F231" s="244" t="s">
        <v>847</v>
      </c>
      <c r="G231" s="202">
        <f t="shared" si="77"/>
        <v>6200</v>
      </c>
      <c r="H231" s="235"/>
      <c r="I231" s="235">
        <v>6200</v>
      </c>
      <c r="J231" s="235"/>
      <c r="K231" s="202">
        <f t="shared" si="78"/>
        <v>0</v>
      </c>
      <c r="L231" s="235"/>
      <c r="M231" s="235"/>
      <c r="N231" s="235"/>
      <c r="O231" s="207">
        <f t="shared" si="93"/>
        <v>0</v>
      </c>
      <c r="P231" s="235"/>
      <c r="Q231" s="235"/>
      <c r="R231" s="235"/>
      <c r="S231" s="202">
        <f t="shared" si="90"/>
        <v>200</v>
      </c>
      <c r="T231" s="235"/>
      <c r="U231" s="235">
        <v>200</v>
      </c>
      <c r="V231" s="235"/>
    </row>
    <row r="232" spans="1:22" s="167" customFormat="1" ht="41.4">
      <c r="A232" s="253">
        <v>4</v>
      </c>
      <c r="B232" s="255" t="s">
        <v>848</v>
      </c>
      <c r="C232" s="251" t="s">
        <v>846</v>
      </c>
      <c r="D232" s="234"/>
      <c r="E232" s="244" t="s">
        <v>750</v>
      </c>
      <c r="F232" s="244" t="s">
        <v>849</v>
      </c>
      <c r="G232" s="202">
        <f t="shared" si="77"/>
        <v>1770</v>
      </c>
      <c r="H232" s="235"/>
      <c r="I232" s="235"/>
      <c r="J232" s="235">
        <v>1770</v>
      </c>
      <c r="K232" s="202">
        <f t="shared" si="78"/>
        <v>0</v>
      </c>
      <c r="L232" s="235"/>
      <c r="M232" s="235"/>
      <c r="N232" s="235"/>
      <c r="O232" s="207">
        <f t="shared" si="93"/>
        <v>0</v>
      </c>
      <c r="P232" s="235"/>
      <c r="Q232" s="235"/>
      <c r="R232" s="235"/>
      <c r="S232" s="202">
        <f t="shared" si="90"/>
        <v>0</v>
      </c>
      <c r="T232" s="235"/>
      <c r="U232" s="235"/>
      <c r="V232" s="235">
        <v>0</v>
      </c>
    </row>
    <row r="233" spans="1:22" s="167" customFormat="1" ht="69">
      <c r="A233" s="253">
        <v>5</v>
      </c>
      <c r="B233" s="255" t="s">
        <v>850</v>
      </c>
      <c r="C233" s="243" t="s">
        <v>851</v>
      </c>
      <c r="D233" s="234"/>
      <c r="E233" s="244" t="s">
        <v>750</v>
      </c>
      <c r="F233" s="244" t="s">
        <v>852</v>
      </c>
      <c r="G233" s="202">
        <f t="shared" si="77"/>
        <v>2044</v>
      </c>
      <c r="H233" s="235"/>
      <c r="I233" s="235"/>
      <c r="J233" s="235">
        <v>2044</v>
      </c>
      <c r="K233" s="202">
        <f t="shared" si="78"/>
        <v>0</v>
      </c>
      <c r="L233" s="235"/>
      <c r="M233" s="235"/>
      <c r="N233" s="235"/>
      <c r="O233" s="207">
        <f t="shared" si="93"/>
        <v>0</v>
      </c>
      <c r="P233" s="235"/>
      <c r="Q233" s="235"/>
      <c r="R233" s="235"/>
      <c r="S233" s="202">
        <f t="shared" si="90"/>
        <v>250</v>
      </c>
      <c r="T233" s="235"/>
      <c r="U233" s="235"/>
      <c r="V233" s="235">
        <v>250</v>
      </c>
    </row>
    <row r="234" spans="1:22" s="167" customFormat="1" ht="69">
      <c r="A234" s="253">
        <v>6</v>
      </c>
      <c r="B234" s="255" t="s">
        <v>853</v>
      </c>
      <c r="C234" s="243" t="s">
        <v>854</v>
      </c>
      <c r="D234" s="234"/>
      <c r="E234" s="244" t="s">
        <v>750</v>
      </c>
      <c r="F234" s="244" t="s">
        <v>855</v>
      </c>
      <c r="G234" s="202">
        <f t="shared" si="77"/>
        <v>3200</v>
      </c>
      <c r="H234" s="235"/>
      <c r="I234" s="235">
        <v>3200</v>
      </c>
      <c r="J234" s="235"/>
      <c r="K234" s="202">
        <f t="shared" si="78"/>
        <v>0</v>
      </c>
      <c r="L234" s="235"/>
      <c r="M234" s="235"/>
      <c r="N234" s="235"/>
      <c r="O234" s="207">
        <f t="shared" si="93"/>
        <v>0</v>
      </c>
      <c r="P234" s="235"/>
      <c r="Q234" s="235"/>
      <c r="R234" s="235"/>
      <c r="S234" s="202">
        <f t="shared" si="90"/>
        <v>250</v>
      </c>
      <c r="T234" s="235"/>
      <c r="U234" s="235">
        <v>250</v>
      </c>
      <c r="V234" s="235"/>
    </row>
    <row r="235" spans="1:22" s="167" customFormat="1" ht="110.4">
      <c r="A235" s="253">
        <v>7</v>
      </c>
      <c r="B235" s="255" t="s">
        <v>856</v>
      </c>
      <c r="C235" s="243" t="s">
        <v>857</v>
      </c>
      <c r="D235" s="234"/>
      <c r="E235" s="244" t="s">
        <v>750</v>
      </c>
      <c r="F235" s="244" t="s">
        <v>858</v>
      </c>
      <c r="G235" s="202">
        <f t="shared" si="77"/>
        <v>7380</v>
      </c>
      <c r="H235" s="235"/>
      <c r="I235" s="235">
        <v>7380</v>
      </c>
      <c r="J235" s="235"/>
      <c r="K235" s="202">
        <f t="shared" si="78"/>
        <v>0</v>
      </c>
      <c r="L235" s="235"/>
      <c r="M235" s="235"/>
      <c r="N235" s="235"/>
      <c r="O235" s="207">
        <f t="shared" si="93"/>
        <v>0</v>
      </c>
      <c r="P235" s="235"/>
      <c r="Q235" s="235"/>
      <c r="R235" s="235"/>
      <c r="S235" s="202">
        <f t="shared" si="90"/>
        <v>100</v>
      </c>
      <c r="T235" s="235"/>
      <c r="U235" s="235">
        <v>100</v>
      </c>
      <c r="V235" s="235"/>
    </row>
    <row r="236" spans="1:22" s="167" customFormat="1" ht="41.4">
      <c r="A236" s="253">
        <v>8</v>
      </c>
      <c r="B236" s="252" t="s">
        <v>859</v>
      </c>
      <c r="C236" s="251" t="s">
        <v>860</v>
      </c>
      <c r="D236" s="234"/>
      <c r="E236" s="244" t="s">
        <v>750</v>
      </c>
      <c r="F236" s="244" t="s">
        <v>861</v>
      </c>
      <c r="G236" s="202">
        <f t="shared" si="77"/>
        <v>4000</v>
      </c>
      <c r="H236" s="235"/>
      <c r="I236" s="235"/>
      <c r="J236" s="235">
        <v>4000</v>
      </c>
      <c r="K236" s="202">
        <f t="shared" si="78"/>
        <v>0</v>
      </c>
      <c r="L236" s="235"/>
      <c r="M236" s="235"/>
      <c r="N236" s="235"/>
      <c r="O236" s="207">
        <f t="shared" si="93"/>
        <v>0</v>
      </c>
      <c r="P236" s="235"/>
      <c r="Q236" s="235"/>
      <c r="R236" s="235"/>
      <c r="S236" s="202">
        <f t="shared" si="90"/>
        <v>0</v>
      </c>
      <c r="T236" s="235"/>
      <c r="U236" s="235"/>
      <c r="V236" s="235">
        <v>0</v>
      </c>
    </row>
    <row r="237" spans="1:22" s="167" customFormat="1" ht="41.4">
      <c r="A237" s="253">
        <v>9</v>
      </c>
      <c r="B237" s="252" t="s">
        <v>862</v>
      </c>
      <c r="C237" s="251" t="s">
        <v>863</v>
      </c>
      <c r="D237" s="234"/>
      <c r="E237" s="244" t="s">
        <v>750</v>
      </c>
      <c r="F237" s="244" t="s">
        <v>864</v>
      </c>
      <c r="G237" s="202">
        <f t="shared" si="77"/>
        <v>3200</v>
      </c>
      <c r="H237" s="235"/>
      <c r="I237" s="235">
        <v>3200</v>
      </c>
      <c r="J237" s="235"/>
      <c r="K237" s="202">
        <f t="shared" si="78"/>
        <v>0</v>
      </c>
      <c r="L237" s="235"/>
      <c r="M237" s="235"/>
      <c r="N237" s="235"/>
      <c r="O237" s="207">
        <f t="shared" si="93"/>
        <v>0</v>
      </c>
      <c r="P237" s="235"/>
      <c r="Q237" s="235"/>
      <c r="R237" s="235"/>
      <c r="S237" s="202">
        <f t="shared" si="90"/>
        <v>300</v>
      </c>
      <c r="T237" s="235"/>
      <c r="U237" s="235">
        <v>300</v>
      </c>
      <c r="V237" s="235"/>
    </row>
    <row r="238" spans="1:22" s="167" customFormat="1">
      <c r="A238" s="239" t="s">
        <v>86</v>
      </c>
      <c r="B238" s="245" t="s">
        <v>486</v>
      </c>
      <c r="C238" s="246"/>
      <c r="D238" s="239"/>
      <c r="E238" s="239"/>
      <c r="F238" s="239"/>
      <c r="G238" s="202">
        <f>G239</f>
        <v>13585</v>
      </c>
      <c r="H238" s="202">
        <f t="shared" ref="H238:V238" si="101">H239</f>
        <v>0</v>
      </c>
      <c r="I238" s="202">
        <f t="shared" si="101"/>
        <v>13585</v>
      </c>
      <c r="J238" s="202">
        <f t="shared" si="101"/>
        <v>0</v>
      </c>
      <c r="K238" s="202">
        <f t="shared" si="101"/>
        <v>0</v>
      </c>
      <c r="L238" s="202">
        <f t="shared" si="101"/>
        <v>0</v>
      </c>
      <c r="M238" s="202">
        <f t="shared" si="101"/>
        <v>0</v>
      </c>
      <c r="N238" s="202">
        <f t="shared" si="101"/>
        <v>0</v>
      </c>
      <c r="O238" s="202">
        <f t="shared" si="101"/>
        <v>0</v>
      </c>
      <c r="P238" s="202">
        <f t="shared" si="101"/>
        <v>0</v>
      </c>
      <c r="Q238" s="202">
        <f t="shared" si="101"/>
        <v>0</v>
      </c>
      <c r="R238" s="202">
        <f t="shared" si="101"/>
        <v>0</v>
      </c>
      <c r="S238" s="202">
        <f t="shared" si="101"/>
        <v>1300</v>
      </c>
      <c r="T238" s="202">
        <f t="shared" si="101"/>
        <v>0</v>
      </c>
      <c r="U238" s="202">
        <f t="shared" si="101"/>
        <v>1300</v>
      </c>
      <c r="V238" s="202">
        <f t="shared" si="101"/>
        <v>0</v>
      </c>
    </row>
    <row r="239" spans="1:22" s="167" customFormat="1" ht="82.8">
      <c r="A239" s="234"/>
      <c r="B239" s="240" t="s">
        <v>804</v>
      </c>
      <c r="C239" s="234"/>
      <c r="D239" s="234"/>
      <c r="E239" s="234"/>
      <c r="F239" s="234"/>
      <c r="G239" s="202">
        <f>SUM(G240:G241)</f>
        <v>13585</v>
      </c>
      <c r="H239" s="202">
        <f t="shared" ref="H239:V239" si="102">SUM(H240:H241)</f>
        <v>0</v>
      </c>
      <c r="I239" s="202">
        <f t="shared" si="102"/>
        <v>13585</v>
      </c>
      <c r="J239" s="202">
        <f t="shared" si="102"/>
        <v>0</v>
      </c>
      <c r="K239" s="202">
        <f t="shared" si="102"/>
        <v>0</v>
      </c>
      <c r="L239" s="202">
        <f t="shared" si="102"/>
        <v>0</v>
      </c>
      <c r="M239" s="202">
        <f t="shared" si="102"/>
        <v>0</v>
      </c>
      <c r="N239" s="202">
        <f t="shared" si="102"/>
        <v>0</v>
      </c>
      <c r="O239" s="207">
        <f t="shared" si="93"/>
        <v>0</v>
      </c>
      <c r="P239" s="202">
        <f t="shared" si="102"/>
        <v>0</v>
      </c>
      <c r="Q239" s="202">
        <f t="shared" si="102"/>
        <v>0</v>
      </c>
      <c r="R239" s="202">
        <f t="shared" si="102"/>
        <v>0</v>
      </c>
      <c r="S239" s="202">
        <f t="shared" si="102"/>
        <v>1300</v>
      </c>
      <c r="T239" s="202">
        <f t="shared" si="102"/>
        <v>0</v>
      </c>
      <c r="U239" s="202">
        <f t="shared" si="102"/>
        <v>1300</v>
      </c>
      <c r="V239" s="202">
        <f t="shared" si="102"/>
        <v>0</v>
      </c>
    </row>
    <row r="240" spans="1:22" s="167" customFormat="1" ht="41.4">
      <c r="A240" s="234"/>
      <c r="B240" s="256" t="s">
        <v>865</v>
      </c>
      <c r="C240" s="251" t="s">
        <v>866</v>
      </c>
      <c r="D240" s="234"/>
      <c r="E240" s="251" t="s">
        <v>750</v>
      </c>
      <c r="F240" s="251" t="s">
        <v>867</v>
      </c>
      <c r="G240" s="202">
        <f t="shared" ref="G240:G295" si="103">SUM(H240:J240)</f>
        <v>6785</v>
      </c>
      <c r="H240" s="235"/>
      <c r="I240" s="208">
        <v>6785</v>
      </c>
      <c r="J240" s="235"/>
      <c r="K240" s="202">
        <f t="shared" ref="K240:K295" si="104">SUM(L240:N240)</f>
        <v>0</v>
      </c>
      <c r="L240" s="235"/>
      <c r="M240" s="235"/>
      <c r="N240" s="235"/>
      <c r="O240" s="207">
        <f t="shared" si="93"/>
        <v>0</v>
      </c>
      <c r="P240" s="235"/>
      <c r="Q240" s="235"/>
      <c r="R240" s="235"/>
      <c r="S240" s="202">
        <f t="shared" si="90"/>
        <v>650</v>
      </c>
      <c r="T240" s="235"/>
      <c r="U240" s="208">
        <v>650</v>
      </c>
      <c r="V240" s="235"/>
    </row>
    <row r="241" spans="1:22" s="167" customFormat="1" ht="41.4">
      <c r="A241" s="234"/>
      <c r="B241" s="256" t="s">
        <v>868</v>
      </c>
      <c r="C241" s="251" t="s">
        <v>869</v>
      </c>
      <c r="D241" s="234"/>
      <c r="E241" s="251" t="s">
        <v>750</v>
      </c>
      <c r="F241" s="251" t="s">
        <v>870</v>
      </c>
      <c r="G241" s="202">
        <f t="shared" si="103"/>
        <v>6800</v>
      </c>
      <c r="H241" s="235"/>
      <c r="I241" s="208">
        <v>6800</v>
      </c>
      <c r="J241" s="235"/>
      <c r="K241" s="202">
        <f t="shared" si="104"/>
        <v>0</v>
      </c>
      <c r="L241" s="235"/>
      <c r="M241" s="235"/>
      <c r="N241" s="235"/>
      <c r="O241" s="207">
        <f t="shared" si="93"/>
        <v>0</v>
      </c>
      <c r="P241" s="235"/>
      <c r="Q241" s="235"/>
      <c r="R241" s="235"/>
      <c r="S241" s="202">
        <f t="shared" si="90"/>
        <v>650</v>
      </c>
      <c r="T241" s="235"/>
      <c r="U241" s="208">
        <v>650</v>
      </c>
      <c r="V241" s="235"/>
    </row>
    <row r="242" spans="1:22" s="167" customFormat="1">
      <c r="A242" s="239" t="s">
        <v>120</v>
      </c>
      <c r="B242" s="245" t="s">
        <v>548</v>
      </c>
      <c r="C242" s="246"/>
      <c r="D242" s="239"/>
      <c r="E242" s="239"/>
      <c r="F242" s="239"/>
      <c r="G242" s="202">
        <f>G243</f>
        <v>3156</v>
      </c>
      <c r="H242" s="202">
        <f t="shared" ref="H242:V243" si="105">H243</f>
        <v>0</v>
      </c>
      <c r="I242" s="202">
        <f t="shared" si="105"/>
        <v>3156</v>
      </c>
      <c r="J242" s="202">
        <f t="shared" si="105"/>
        <v>0</v>
      </c>
      <c r="K242" s="202">
        <f t="shared" si="105"/>
        <v>0</v>
      </c>
      <c r="L242" s="202">
        <f t="shared" si="105"/>
        <v>0</v>
      </c>
      <c r="M242" s="202">
        <f t="shared" si="105"/>
        <v>0</v>
      </c>
      <c r="N242" s="202">
        <f t="shared" si="105"/>
        <v>0</v>
      </c>
      <c r="O242" s="202">
        <f t="shared" si="105"/>
        <v>0</v>
      </c>
      <c r="P242" s="202">
        <f t="shared" si="105"/>
        <v>0</v>
      </c>
      <c r="Q242" s="202">
        <f t="shared" si="105"/>
        <v>0</v>
      </c>
      <c r="R242" s="202">
        <f t="shared" si="105"/>
        <v>0</v>
      </c>
      <c r="S242" s="202">
        <f t="shared" si="105"/>
        <v>100</v>
      </c>
      <c r="T242" s="202">
        <f t="shared" si="105"/>
        <v>0</v>
      </c>
      <c r="U242" s="202">
        <f t="shared" si="105"/>
        <v>100</v>
      </c>
      <c r="V242" s="202">
        <f t="shared" si="105"/>
        <v>0</v>
      </c>
    </row>
    <row r="243" spans="1:22" s="167" customFormat="1" ht="82.8">
      <c r="A243" s="234"/>
      <c r="B243" s="240" t="s">
        <v>804</v>
      </c>
      <c r="C243" s="234"/>
      <c r="D243" s="234"/>
      <c r="E243" s="234"/>
      <c r="F243" s="234"/>
      <c r="G243" s="202">
        <f>G244</f>
        <v>3156</v>
      </c>
      <c r="H243" s="202">
        <f t="shared" si="105"/>
        <v>0</v>
      </c>
      <c r="I243" s="202">
        <f t="shared" si="105"/>
        <v>3156</v>
      </c>
      <c r="J243" s="202">
        <f t="shared" si="105"/>
        <v>0</v>
      </c>
      <c r="K243" s="202">
        <f t="shared" si="105"/>
        <v>0</v>
      </c>
      <c r="L243" s="202">
        <f t="shared" si="105"/>
        <v>0</v>
      </c>
      <c r="M243" s="202">
        <f t="shared" si="105"/>
        <v>0</v>
      </c>
      <c r="N243" s="202">
        <f t="shared" si="105"/>
        <v>0</v>
      </c>
      <c r="O243" s="202">
        <f t="shared" si="105"/>
        <v>0</v>
      </c>
      <c r="P243" s="202">
        <f t="shared" si="105"/>
        <v>0</v>
      </c>
      <c r="Q243" s="202">
        <f t="shared" si="105"/>
        <v>0</v>
      </c>
      <c r="R243" s="202">
        <f t="shared" si="105"/>
        <v>0</v>
      </c>
      <c r="S243" s="202">
        <f t="shared" si="105"/>
        <v>100</v>
      </c>
      <c r="T243" s="202">
        <f t="shared" si="105"/>
        <v>0</v>
      </c>
      <c r="U243" s="202">
        <f t="shared" si="105"/>
        <v>100</v>
      </c>
      <c r="V243" s="202">
        <f t="shared" si="105"/>
        <v>0</v>
      </c>
    </row>
    <row r="244" spans="1:22" s="167" customFormat="1" ht="41.4">
      <c r="A244" s="234"/>
      <c r="B244" s="254" t="s">
        <v>871</v>
      </c>
      <c r="C244" s="251" t="s">
        <v>872</v>
      </c>
      <c r="D244" s="234"/>
      <c r="E244" s="251" t="s">
        <v>750</v>
      </c>
      <c r="F244" s="251" t="s">
        <v>873</v>
      </c>
      <c r="G244" s="202">
        <f t="shared" si="103"/>
        <v>3156</v>
      </c>
      <c r="H244" s="235"/>
      <c r="I244" s="235">
        <v>3156</v>
      </c>
      <c r="J244" s="235"/>
      <c r="K244" s="202">
        <f t="shared" si="104"/>
        <v>0</v>
      </c>
      <c r="L244" s="235"/>
      <c r="M244" s="235"/>
      <c r="N244" s="235"/>
      <c r="O244" s="207">
        <f t="shared" si="93"/>
        <v>0</v>
      </c>
      <c r="P244" s="235"/>
      <c r="Q244" s="235"/>
      <c r="R244" s="235"/>
      <c r="S244" s="202">
        <f t="shared" si="90"/>
        <v>100</v>
      </c>
      <c r="T244" s="235"/>
      <c r="U244" s="235">
        <v>100</v>
      </c>
      <c r="V244" s="235"/>
    </row>
    <row r="245" spans="1:22" s="167" customFormat="1">
      <c r="A245" s="239" t="s">
        <v>137</v>
      </c>
      <c r="B245" s="245" t="s">
        <v>333</v>
      </c>
      <c r="C245" s="246"/>
      <c r="D245" s="239"/>
      <c r="E245" s="239"/>
      <c r="F245" s="239"/>
      <c r="G245" s="202">
        <f>G246</f>
        <v>46900</v>
      </c>
      <c r="H245" s="202">
        <f t="shared" ref="H245:V245" si="106">H246</f>
        <v>0</v>
      </c>
      <c r="I245" s="202">
        <f t="shared" si="106"/>
        <v>37000</v>
      </c>
      <c r="J245" s="202">
        <f t="shared" si="106"/>
        <v>9900</v>
      </c>
      <c r="K245" s="202">
        <f t="shared" si="106"/>
        <v>0</v>
      </c>
      <c r="L245" s="202">
        <f t="shared" si="106"/>
        <v>0</v>
      </c>
      <c r="M245" s="202">
        <f t="shared" si="106"/>
        <v>0</v>
      </c>
      <c r="N245" s="202">
        <f t="shared" si="106"/>
        <v>0</v>
      </c>
      <c r="O245" s="202">
        <f t="shared" si="106"/>
        <v>0</v>
      </c>
      <c r="P245" s="202">
        <f t="shared" si="106"/>
        <v>0</v>
      </c>
      <c r="Q245" s="202">
        <f t="shared" si="106"/>
        <v>0</v>
      </c>
      <c r="R245" s="202">
        <f t="shared" si="106"/>
        <v>0</v>
      </c>
      <c r="S245" s="202">
        <f t="shared" si="106"/>
        <v>6200</v>
      </c>
      <c r="T245" s="202">
        <f t="shared" si="106"/>
        <v>0</v>
      </c>
      <c r="U245" s="202">
        <f t="shared" si="106"/>
        <v>5500</v>
      </c>
      <c r="V245" s="202">
        <f t="shared" si="106"/>
        <v>700</v>
      </c>
    </row>
    <row r="246" spans="1:22" s="167" customFormat="1" ht="82.8">
      <c r="A246" s="234"/>
      <c r="B246" s="240" t="s">
        <v>804</v>
      </c>
      <c r="C246" s="234"/>
      <c r="D246" s="234"/>
      <c r="E246" s="234"/>
      <c r="F246" s="234"/>
      <c r="G246" s="202">
        <f>SUM(G247:G254)</f>
        <v>46900</v>
      </c>
      <c r="H246" s="202">
        <f t="shared" ref="H246:V246" si="107">SUM(H247:H254)</f>
        <v>0</v>
      </c>
      <c r="I246" s="202">
        <f t="shared" si="107"/>
        <v>37000</v>
      </c>
      <c r="J246" s="202">
        <f t="shared" si="107"/>
        <v>9900</v>
      </c>
      <c r="K246" s="202">
        <f t="shared" si="107"/>
        <v>0</v>
      </c>
      <c r="L246" s="202">
        <f t="shared" si="107"/>
        <v>0</v>
      </c>
      <c r="M246" s="202">
        <f t="shared" si="107"/>
        <v>0</v>
      </c>
      <c r="N246" s="202">
        <f t="shared" si="107"/>
        <v>0</v>
      </c>
      <c r="O246" s="207">
        <f t="shared" si="93"/>
        <v>0</v>
      </c>
      <c r="P246" s="202">
        <f t="shared" si="107"/>
        <v>0</v>
      </c>
      <c r="Q246" s="202">
        <f t="shared" si="107"/>
        <v>0</v>
      </c>
      <c r="R246" s="202">
        <f t="shared" si="107"/>
        <v>0</v>
      </c>
      <c r="S246" s="202">
        <f t="shared" si="107"/>
        <v>6200</v>
      </c>
      <c r="T246" s="202">
        <f t="shared" si="107"/>
        <v>0</v>
      </c>
      <c r="U246" s="202">
        <f t="shared" si="107"/>
        <v>5500</v>
      </c>
      <c r="V246" s="202">
        <f t="shared" si="107"/>
        <v>700</v>
      </c>
    </row>
    <row r="247" spans="1:22" s="167" customFormat="1" ht="41.4">
      <c r="A247" s="234"/>
      <c r="B247" s="254" t="s">
        <v>874</v>
      </c>
      <c r="C247" s="251" t="s">
        <v>875</v>
      </c>
      <c r="D247" s="234"/>
      <c r="E247" s="251" t="s">
        <v>750</v>
      </c>
      <c r="F247" s="251" t="s">
        <v>876</v>
      </c>
      <c r="G247" s="202">
        <f t="shared" si="103"/>
        <v>4000</v>
      </c>
      <c r="H247" s="235"/>
      <c r="I247" s="235"/>
      <c r="J247" s="208">
        <v>4000</v>
      </c>
      <c r="K247" s="202">
        <f t="shared" si="104"/>
        <v>0</v>
      </c>
      <c r="L247" s="235"/>
      <c r="M247" s="235"/>
      <c r="N247" s="235"/>
      <c r="O247" s="207">
        <f t="shared" si="93"/>
        <v>0</v>
      </c>
      <c r="P247" s="235"/>
      <c r="Q247" s="235"/>
      <c r="R247" s="235"/>
      <c r="S247" s="202">
        <f t="shared" si="90"/>
        <v>100</v>
      </c>
      <c r="T247" s="235"/>
      <c r="U247" s="235"/>
      <c r="V247" s="235">
        <v>100</v>
      </c>
    </row>
    <row r="248" spans="1:22" s="167" customFormat="1" ht="41.4">
      <c r="A248" s="234"/>
      <c r="B248" s="254" t="s">
        <v>877</v>
      </c>
      <c r="C248" s="251" t="s">
        <v>878</v>
      </c>
      <c r="D248" s="234"/>
      <c r="E248" s="251" t="s">
        <v>750</v>
      </c>
      <c r="F248" s="251" t="s">
        <v>879</v>
      </c>
      <c r="G248" s="202">
        <f t="shared" si="103"/>
        <v>2000</v>
      </c>
      <c r="H248" s="235"/>
      <c r="I248" s="208"/>
      <c r="J248" s="208">
        <v>2000</v>
      </c>
      <c r="K248" s="202">
        <f t="shared" si="104"/>
        <v>0</v>
      </c>
      <c r="L248" s="235"/>
      <c r="M248" s="235"/>
      <c r="N248" s="235"/>
      <c r="O248" s="207">
        <f t="shared" si="93"/>
        <v>0</v>
      </c>
      <c r="P248" s="235"/>
      <c r="Q248" s="235"/>
      <c r="R248" s="235"/>
      <c r="S248" s="202">
        <f t="shared" si="90"/>
        <v>200</v>
      </c>
      <c r="T248" s="235"/>
      <c r="U248" s="208"/>
      <c r="V248" s="208">
        <v>200</v>
      </c>
    </row>
    <row r="249" spans="1:22" s="167" customFormat="1" ht="41.4">
      <c r="A249" s="234"/>
      <c r="B249" s="254" t="s">
        <v>880</v>
      </c>
      <c r="C249" s="251" t="s">
        <v>881</v>
      </c>
      <c r="D249" s="234"/>
      <c r="E249" s="251" t="s">
        <v>750</v>
      </c>
      <c r="F249" s="251" t="s">
        <v>882</v>
      </c>
      <c r="G249" s="202">
        <f t="shared" si="103"/>
        <v>3000</v>
      </c>
      <c r="H249" s="235"/>
      <c r="I249" s="208">
        <v>3000</v>
      </c>
      <c r="J249" s="208"/>
      <c r="K249" s="202">
        <f t="shared" si="104"/>
        <v>0</v>
      </c>
      <c r="L249" s="235"/>
      <c r="M249" s="235"/>
      <c r="N249" s="235"/>
      <c r="O249" s="207">
        <f t="shared" si="93"/>
        <v>0</v>
      </c>
      <c r="P249" s="235"/>
      <c r="Q249" s="235"/>
      <c r="R249" s="235"/>
      <c r="S249" s="202">
        <f t="shared" si="90"/>
        <v>300</v>
      </c>
      <c r="T249" s="235"/>
      <c r="U249" s="208">
        <v>300</v>
      </c>
      <c r="V249" s="208"/>
    </row>
    <row r="250" spans="1:22" s="167" customFormat="1" ht="41.4">
      <c r="A250" s="234"/>
      <c r="B250" s="254" t="s">
        <v>883</v>
      </c>
      <c r="C250" s="251" t="s">
        <v>884</v>
      </c>
      <c r="D250" s="234"/>
      <c r="E250" s="251" t="s">
        <v>750</v>
      </c>
      <c r="F250" s="251" t="s">
        <v>885</v>
      </c>
      <c r="G250" s="202">
        <f t="shared" si="103"/>
        <v>6500</v>
      </c>
      <c r="H250" s="235"/>
      <c r="I250" s="208">
        <v>6500</v>
      </c>
      <c r="J250" s="208"/>
      <c r="K250" s="202">
        <f t="shared" si="104"/>
        <v>0</v>
      </c>
      <c r="L250" s="235"/>
      <c r="M250" s="235"/>
      <c r="N250" s="235"/>
      <c r="O250" s="207">
        <f t="shared" si="93"/>
        <v>0</v>
      </c>
      <c r="P250" s="235"/>
      <c r="Q250" s="235"/>
      <c r="R250" s="235"/>
      <c r="S250" s="202">
        <f t="shared" si="90"/>
        <v>650</v>
      </c>
      <c r="T250" s="235"/>
      <c r="U250" s="208">
        <v>650</v>
      </c>
      <c r="V250" s="208"/>
    </row>
    <row r="251" spans="1:22" s="167" customFormat="1" ht="41.4">
      <c r="A251" s="234"/>
      <c r="B251" s="254" t="s">
        <v>886</v>
      </c>
      <c r="C251" s="251" t="s">
        <v>887</v>
      </c>
      <c r="D251" s="234"/>
      <c r="E251" s="251" t="s">
        <v>750</v>
      </c>
      <c r="F251" s="251" t="s">
        <v>888</v>
      </c>
      <c r="G251" s="202">
        <f t="shared" si="103"/>
        <v>13000</v>
      </c>
      <c r="H251" s="235"/>
      <c r="I251" s="208">
        <v>13000</v>
      </c>
      <c r="J251" s="208"/>
      <c r="K251" s="202">
        <f t="shared" si="104"/>
        <v>0</v>
      </c>
      <c r="L251" s="235"/>
      <c r="M251" s="235"/>
      <c r="N251" s="235"/>
      <c r="O251" s="207">
        <f t="shared" si="93"/>
        <v>0</v>
      </c>
      <c r="P251" s="235"/>
      <c r="Q251" s="235"/>
      <c r="R251" s="235"/>
      <c r="S251" s="202">
        <f t="shared" si="90"/>
        <v>2700</v>
      </c>
      <c r="T251" s="235"/>
      <c r="U251" s="208">
        <v>2700</v>
      </c>
      <c r="V251" s="208"/>
    </row>
    <row r="252" spans="1:22" s="167" customFormat="1" ht="41.4">
      <c r="A252" s="234"/>
      <c r="B252" s="254" t="s">
        <v>889</v>
      </c>
      <c r="C252" s="251" t="s">
        <v>890</v>
      </c>
      <c r="D252" s="234"/>
      <c r="E252" s="251" t="s">
        <v>750</v>
      </c>
      <c r="F252" s="251" t="s">
        <v>891</v>
      </c>
      <c r="G252" s="202">
        <f t="shared" si="103"/>
        <v>3900</v>
      </c>
      <c r="H252" s="235"/>
      <c r="I252" s="208"/>
      <c r="J252" s="208">
        <v>3900</v>
      </c>
      <c r="K252" s="202">
        <f t="shared" si="104"/>
        <v>0</v>
      </c>
      <c r="L252" s="235"/>
      <c r="M252" s="235"/>
      <c r="N252" s="235"/>
      <c r="O252" s="207">
        <f t="shared" si="93"/>
        <v>0</v>
      </c>
      <c r="P252" s="235"/>
      <c r="Q252" s="235"/>
      <c r="R252" s="235"/>
      <c r="S252" s="202">
        <f t="shared" si="90"/>
        <v>400</v>
      </c>
      <c r="T252" s="235"/>
      <c r="U252" s="208"/>
      <c r="V252" s="208">
        <v>400</v>
      </c>
    </row>
    <row r="253" spans="1:22" s="167" customFormat="1" ht="41.4">
      <c r="A253" s="234"/>
      <c r="B253" s="254" t="s">
        <v>892</v>
      </c>
      <c r="C253" s="251" t="s">
        <v>884</v>
      </c>
      <c r="D253" s="234"/>
      <c r="E253" s="251" t="s">
        <v>750</v>
      </c>
      <c r="F253" s="251" t="s">
        <v>893</v>
      </c>
      <c r="G253" s="202">
        <f t="shared" si="103"/>
        <v>8500</v>
      </c>
      <c r="H253" s="235"/>
      <c r="I253" s="208">
        <v>8500</v>
      </c>
      <c r="J253" s="208"/>
      <c r="K253" s="202">
        <f t="shared" si="104"/>
        <v>0</v>
      </c>
      <c r="L253" s="235"/>
      <c r="M253" s="235"/>
      <c r="N253" s="235"/>
      <c r="O253" s="207">
        <f t="shared" si="93"/>
        <v>0</v>
      </c>
      <c r="P253" s="235"/>
      <c r="Q253" s="235"/>
      <c r="R253" s="235"/>
      <c r="S253" s="202">
        <f t="shared" si="90"/>
        <v>1250</v>
      </c>
      <c r="T253" s="235"/>
      <c r="U253" s="208">
        <v>1250</v>
      </c>
      <c r="V253" s="208"/>
    </row>
    <row r="254" spans="1:22" s="167" customFormat="1" ht="41.4">
      <c r="A254" s="234"/>
      <c r="B254" s="254" t="s">
        <v>894</v>
      </c>
      <c r="C254" s="251" t="s">
        <v>895</v>
      </c>
      <c r="D254" s="234"/>
      <c r="E254" s="251" t="s">
        <v>750</v>
      </c>
      <c r="F254" s="251" t="s">
        <v>896</v>
      </c>
      <c r="G254" s="202">
        <f t="shared" si="103"/>
        <v>6000</v>
      </c>
      <c r="H254" s="235"/>
      <c r="I254" s="208">
        <v>6000</v>
      </c>
      <c r="J254" s="208"/>
      <c r="K254" s="202">
        <f t="shared" si="104"/>
        <v>0</v>
      </c>
      <c r="L254" s="235"/>
      <c r="M254" s="235"/>
      <c r="N254" s="235"/>
      <c r="O254" s="207">
        <f t="shared" si="93"/>
        <v>0</v>
      </c>
      <c r="P254" s="235"/>
      <c r="Q254" s="235"/>
      <c r="R254" s="235"/>
      <c r="S254" s="202">
        <f t="shared" si="90"/>
        <v>600</v>
      </c>
      <c r="T254" s="235"/>
      <c r="U254" s="208">
        <v>600</v>
      </c>
      <c r="V254" s="208"/>
    </row>
    <row r="255" spans="1:22" s="167" customFormat="1">
      <c r="A255" s="239" t="s">
        <v>272</v>
      </c>
      <c r="B255" s="245" t="s">
        <v>770</v>
      </c>
      <c r="C255" s="246"/>
      <c r="D255" s="239"/>
      <c r="E255" s="239"/>
      <c r="F255" s="239"/>
      <c r="G255" s="202">
        <f>G256</f>
        <v>6230</v>
      </c>
      <c r="H255" s="202">
        <f t="shared" ref="H255:V255" si="108">H256</f>
        <v>0</v>
      </c>
      <c r="I255" s="202">
        <f t="shared" si="108"/>
        <v>6230</v>
      </c>
      <c r="J255" s="202">
        <f t="shared" si="108"/>
        <v>0</v>
      </c>
      <c r="K255" s="202">
        <f t="shared" si="108"/>
        <v>0</v>
      </c>
      <c r="L255" s="202">
        <f t="shared" si="108"/>
        <v>0</v>
      </c>
      <c r="M255" s="202">
        <f t="shared" si="108"/>
        <v>0</v>
      </c>
      <c r="N255" s="202">
        <f t="shared" si="108"/>
        <v>0</v>
      </c>
      <c r="O255" s="202">
        <f t="shared" si="108"/>
        <v>0</v>
      </c>
      <c r="P255" s="202">
        <f t="shared" si="108"/>
        <v>0</v>
      </c>
      <c r="Q255" s="202">
        <f t="shared" si="108"/>
        <v>0</v>
      </c>
      <c r="R255" s="202">
        <f t="shared" si="108"/>
        <v>0</v>
      </c>
      <c r="S255" s="202">
        <f t="shared" si="108"/>
        <v>600</v>
      </c>
      <c r="T255" s="202">
        <f t="shared" si="108"/>
        <v>0</v>
      </c>
      <c r="U255" s="202">
        <f t="shared" si="108"/>
        <v>600</v>
      </c>
      <c r="V255" s="202">
        <f t="shared" si="108"/>
        <v>0</v>
      </c>
    </row>
    <row r="256" spans="1:22" s="222" customFormat="1" ht="82.8">
      <c r="A256" s="239" t="s">
        <v>897</v>
      </c>
      <c r="B256" s="240" t="s">
        <v>804</v>
      </c>
      <c r="C256" s="239"/>
      <c r="D256" s="239"/>
      <c r="E256" s="239"/>
      <c r="F256" s="239"/>
      <c r="G256" s="202">
        <f>SUM(G257:G259)</f>
        <v>6230</v>
      </c>
      <c r="H256" s="202">
        <f t="shared" ref="H256:V256" si="109">SUM(H257:H259)</f>
        <v>0</v>
      </c>
      <c r="I256" s="202">
        <f t="shared" si="109"/>
        <v>6230</v>
      </c>
      <c r="J256" s="202">
        <f t="shared" si="109"/>
        <v>0</v>
      </c>
      <c r="K256" s="202">
        <f t="shared" si="109"/>
        <v>0</v>
      </c>
      <c r="L256" s="202">
        <f t="shared" si="109"/>
        <v>0</v>
      </c>
      <c r="M256" s="202">
        <f t="shared" si="109"/>
        <v>0</v>
      </c>
      <c r="N256" s="202">
        <f t="shared" si="109"/>
        <v>0</v>
      </c>
      <c r="O256" s="202">
        <f t="shared" si="93"/>
        <v>0</v>
      </c>
      <c r="P256" s="202">
        <f t="shared" si="109"/>
        <v>0</v>
      </c>
      <c r="Q256" s="202">
        <f t="shared" si="109"/>
        <v>0</v>
      </c>
      <c r="R256" s="202">
        <f t="shared" si="109"/>
        <v>0</v>
      </c>
      <c r="S256" s="202">
        <f t="shared" si="109"/>
        <v>600</v>
      </c>
      <c r="T256" s="202">
        <f t="shared" si="109"/>
        <v>0</v>
      </c>
      <c r="U256" s="202">
        <f t="shared" si="109"/>
        <v>600</v>
      </c>
      <c r="V256" s="202">
        <f t="shared" si="109"/>
        <v>0</v>
      </c>
    </row>
    <row r="257" spans="1:22" s="167" customFormat="1" ht="41.4">
      <c r="A257" s="251">
        <v>1</v>
      </c>
      <c r="B257" s="254" t="s">
        <v>898</v>
      </c>
      <c r="C257" s="251" t="s">
        <v>899</v>
      </c>
      <c r="D257" s="234"/>
      <c r="E257" s="251" t="s">
        <v>750</v>
      </c>
      <c r="F257" s="251" t="s">
        <v>900</v>
      </c>
      <c r="G257" s="207">
        <f t="shared" si="103"/>
        <v>1100</v>
      </c>
      <c r="H257" s="235"/>
      <c r="I257" s="208">
        <v>1100</v>
      </c>
      <c r="J257" s="235"/>
      <c r="K257" s="207">
        <f t="shared" si="104"/>
        <v>0</v>
      </c>
      <c r="L257" s="235"/>
      <c r="M257" s="235"/>
      <c r="N257" s="235"/>
      <c r="O257" s="207">
        <f t="shared" si="93"/>
        <v>0</v>
      </c>
      <c r="P257" s="235"/>
      <c r="Q257" s="235"/>
      <c r="R257" s="235"/>
      <c r="S257" s="207">
        <f t="shared" si="90"/>
        <v>100</v>
      </c>
      <c r="T257" s="235"/>
      <c r="U257" s="235">
        <v>100</v>
      </c>
      <c r="V257" s="235"/>
    </row>
    <row r="258" spans="1:22" s="167" customFormat="1" ht="41.4">
      <c r="A258" s="251">
        <v>2</v>
      </c>
      <c r="B258" s="254" t="s">
        <v>901</v>
      </c>
      <c r="C258" s="251" t="s">
        <v>902</v>
      </c>
      <c r="D258" s="234"/>
      <c r="E258" s="251" t="s">
        <v>750</v>
      </c>
      <c r="F258" s="251" t="s">
        <v>903</v>
      </c>
      <c r="G258" s="207">
        <f t="shared" si="103"/>
        <v>1930</v>
      </c>
      <c r="H258" s="235"/>
      <c r="I258" s="208">
        <v>1930</v>
      </c>
      <c r="J258" s="235"/>
      <c r="K258" s="207">
        <f t="shared" si="104"/>
        <v>0</v>
      </c>
      <c r="L258" s="235"/>
      <c r="M258" s="235"/>
      <c r="N258" s="235"/>
      <c r="O258" s="207">
        <f t="shared" si="93"/>
        <v>0</v>
      </c>
      <c r="P258" s="235"/>
      <c r="Q258" s="235"/>
      <c r="R258" s="235"/>
      <c r="S258" s="207">
        <f t="shared" si="90"/>
        <v>100</v>
      </c>
      <c r="T258" s="235"/>
      <c r="U258" s="235">
        <v>100</v>
      </c>
      <c r="V258" s="235"/>
    </row>
    <row r="259" spans="1:22" s="167" customFormat="1" ht="41.4">
      <c r="A259" s="251">
        <v>3</v>
      </c>
      <c r="B259" s="254" t="s">
        <v>904</v>
      </c>
      <c r="C259" s="257" t="s">
        <v>905</v>
      </c>
      <c r="D259" s="234"/>
      <c r="E259" s="251" t="s">
        <v>750</v>
      </c>
      <c r="F259" s="251" t="s">
        <v>906</v>
      </c>
      <c r="G259" s="207">
        <f t="shared" si="103"/>
        <v>3200</v>
      </c>
      <c r="H259" s="235"/>
      <c r="I259" s="208">
        <v>3200</v>
      </c>
      <c r="J259" s="235"/>
      <c r="K259" s="207">
        <f t="shared" si="104"/>
        <v>0</v>
      </c>
      <c r="L259" s="235"/>
      <c r="M259" s="235"/>
      <c r="N259" s="235"/>
      <c r="O259" s="207">
        <f t="shared" si="93"/>
        <v>0</v>
      </c>
      <c r="P259" s="235"/>
      <c r="Q259" s="235"/>
      <c r="R259" s="235"/>
      <c r="S259" s="207">
        <f t="shared" si="90"/>
        <v>400</v>
      </c>
      <c r="T259" s="235"/>
      <c r="U259" s="235">
        <v>400</v>
      </c>
      <c r="V259" s="235"/>
    </row>
    <row r="260" spans="1:22" s="167" customFormat="1">
      <c r="A260" s="239" t="s">
        <v>274</v>
      </c>
      <c r="B260" s="245" t="s">
        <v>337</v>
      </c>
      <c r="C260" s="246"/>
      <c r="D260" s="239"/>
      <c r="E260" s="239"/>
      <c r="F260" s="239"/>
      <c r="G260" s="202">
        <f>G261+G263</f>
        <v>83794</v>
      </c>
      <c r="H260" s="202">
        <f t="shared" ref="H260:V260" si="110">H261+H263</f>
        <v>0</v>
      </c>
      <c r="I260" s="202">
        <f t="shared" si="110"/>
        <v>68494</v>
      </c>
      <c r="J260" s="202">
        <f t="shared" si="110"/>
        <v>15300</v>
      </c>
      <c r="K260" s="202">
        <f t="shared" si="110"/>
        <v>0</v>
      </c>
      <c r="L260" s="202">
        <f t="shared" si="110"/>
        <v>0</v>
      </c>
      <c r="M260" s="202">
        <f t="shared" si="110"/>
        <v>0</v>
      </c>
      <c r="N260" s="202">
        <f t="shared" si="110"/>
        <v>0</v>
      </c>
      <c r="O260" s="202">
        <f t="shared" si="110"/>
        <v>0</v>
      </c>
      <c r="P260" s="202">
        <f t="shared" si="110"/>
        <v>0</v>
      </c>
      <c r="Q260" s="202">
        <f t="shared" si="110"/>
        <v>0</v>
      </c>
      <c r="R260" s="202">
        <f t="shared" si="110"/>
        <v>0</v>
      </c>
      <c r="S260" s="202">
        <f t="shared" si="110"/>
        <v>13700</v>
      </c>
      <c r="T260" s="202">
        <f t="shared" si="110"/>
        <v>0</v>
      </c>
      <c r="U260" s="202">
        <f t="shared" si="110"/>
        <v>12700</v>
      </c>
      <c r="V260" s="202">
        <f t="shared" si="110"/>
        <v>1000</v>
      </c>
    </row>
    <row r="261" spans="1:22" s="167" customFormat="1" ht="41.4">
      <c r="A261" s="240" t="s">
        <v>907</v>
      </c>
      <c r="B261" s="240" t="s">
        <v>811</v>
      </c>
      <c r="C261" s="246"/>
      <c r="D261" s="239"/>
      <c r="E261" s="239"/>
      <c r="F261" s="239"/>
      <c r="G261" s="202">
        <f>G262</f>
        <v>28700</v>
      </c>
      <c r="H261" s="202">
        <f t="shared" ref="H261:V261" si="111">H262</f>
        <v>0</v>
      </c>
      <c r="I261" s="202">
        <f t="shared" si="111"/>
        <v>25800</v>
      </c>
      <c r="J261" s="202">
        <f t="shared" si="111"/>
        <v>2900</v>
      </c>
      <c r="K261" s="202">
        <f t="shared" si="111"/>
        <v>0</v>
      </c>
      <c r="L261" s="202">
        <f t="shared" si="111"/>
        <v>0</v>
      </c>
      <c r="M261" s="202">
        <f t="shared" si="111"/>
        <v>0</v>
      </c>
      <c r="N261" s="202">
        <f t="shared" si="111"/>
        <v>0</v>
      </c>
      <c r="O261" s="207">
        <f t="shared" si="93"/>
        <v>0</v>
      </c>
      <c r="P261" s="202">
        <f t="shared" si="111"/>
        <v>0</v>
      </c>
      <c r="Q261" s="202">
        <f t="shared" si="111"/>
        <v>0</v>
      </c>
      <c r="R261" s="202">
        <f t="shared" si="111"/>
        <v>0</v>
      </c>
      <c r="S261" s="202">
        <f t="shared" si="111"/>
        <v>6000</v>
      </c>
      <c r="T261" s="202">
        <f t="shared" si="111"/>
        <v>0</v>
      </c>
      <c r="U261" s="202">
        <f t="shared" si="111"/>
        <v>6000</v>
      </c>
      <c r="V261" s="202">
        <f t="shared" si="111"/>
        <v>0</v>
      </c>
    </row>
    <row r="262" spans="1:22" s="167" customFormat="1" ht="69">
      <c r="A262" s="239"/>
      <c r="B262" s="258" t="s">
        <v>908</v>
      </c>
      <c r="C262" s="247" t="s">
        <v>909</v>
      </c>
      <c r="D262" s="239"/>
      <c r="E262" s="247" t="s">
        <v>750</v>
      </c>
      <c r="F262" s="250" t="s">
        <v>910</v>
      </c>
      <c r="G262" s="207">
        <f t="shared" si="103"/>
        <v>28700</v>
      </c>
      <c r="H262" s="202"/>
      <c r="I262" s="208">
        <v>25800</v>
      </c>
      <c r="J262" s="208">
        <v>2900</v>
      </c>
      <c r="K262" s="207">
        <f t="shared" si="104"/>
        <v>0</v>
      </c>
      <c r="L262" s="202"/>
      <c r="M262" s="202"/>
      <c r="N262" s="202"/>
      <c r="O262" s="207">
        <f t="shared" si="93"/>
        <v>0</v>
      </c>
      <c r="P262" s="202"/>
      <c r="Q262" s="202"/>
      <c r="R262" s="202"/>
      <c r="S262" s="207">
        <f t="shared" si="90"/>
        <v>6000</v>
      </c>
      <c r="T262" s="202"/>
      <c r="U262" s="208">
        <v>6000</v>
      </c>
      <c r="V262" s="202"/>
    </row>
    <row r="263" spans="1:22" s="222" customFormat="1" ht="82.8">
      <c r="A263" s="239" t="s">
        <v>911</v>
      </c>
      <c r="B263" s="240" t="s">
        <v>804</v>
      </c>
      <c r="C263" s="239"/>
      <c r="D263" s="239"/>
      <c r="E263" s="239"/>
      <c r="F263" s="239"/>
      <c r="G263" s="202">
        <f>SUM(G264:G276)</f>
        <v>55094</v>
      </c>
      <c r="H263" s="202">
        <f t="shared" ref="H263:V263" si="112">SUM(H264:H276)</f>
        <v>0</v>
      </c>
      <c r="I263" s="202">
        <f t="shared" si="112"/>
        <v>42694</v>
      </c>
      <c r="J263" s="202">
        <f t="shared" si="112"/>
        <v>12400</v>
      </c>
      <c r="K263" s="202">
        <f t="shared" si="112"/>
        <v>0</v>
      </c>
      <c r="L263" s="202">
        <f t="shared" si="112"/>
        <v>0</v>
      </c>
      <c r="M263" s="202">
        <f t="shared" si="112"/>
        <v>0</v>
      </c>
      <c r="N263" s="202">
        <f t="shared" si="112"/>
        <v>0</v>
      </c>
      <c r="O263" s="207">
        <f t="shared" si="93"/>
        <v>0</v>
      </c>
      <c r="P263" s="202">
        <f t="shared" si="112"/>
        <v>0</v>
      </c>
      <c r="Q263" s="202">
        <f t="shared" si="112"/>
        <v>0</v>
      </c>
      <c r="R263" s="202">
        <f t="shared" si="112"/>
        <v>0</v>
      </c>
      <c r="S263" s="202">
        <f t="shared" si="112"/>
        <v>7700</v>
      </c>
      <c r="T263" s="202">
        <f t="shared" si="112"/>
        <v>0</v>
      </c>
      <c r="U263" s="202">
        <f t="shared" si="112"/>
        <v>6700</v>
      </c>
      <c r="V263" s="202">
        <f t="shared" si="112"/>
        <v>1000</v>
      </c>
    </row>
    <row r="264" spans="1:22" s="167" customFormat="1" ht="41.4">
      <c r="A264" s="234"/>
      <c r="B264" s="259" t="s">
        <v>912</v>
      </c>
      <c r="C264" s="260" t="s">
        <v>913</v>
      </c>
      <c r="D264" s="234"/>
      <c r="E264" s="251" t="s">
        <v>750</v>
      </c>
      <c r="F264" s="251" t="s">
        <v>914</v>
      </c>
      <c r="G264" s="202">
        <f t="shared" si="103"/>
        <v>1500</v>
      </c>
      <c r="H264" s="235"/>
      <c r="I264" s="235"/>
      <c r="J264" s="235">
        <v>1500</v>
      </c>
      <c r="K264" s="202">
        <f t="shared" si="104"/>
        <v>0</v>
      </c>
      <c r="L264" s="235"/>
      <c r="M264" s="235"/>
      <c r="N264" s="235"/>
      <c r="O264" s="207">
        <f t="shared" si="93"/>
        <v>0</v>
      </c>
      <c r="P264" s="235"/>
      <c r="Q264" s="235"/>
      <c r="R264" s="235"/>
      <c r="S264" s="202">
        <f t="shared" si="90"/>
        <v>150</v>
      </c>
      <c r="T264" s="235"/>
      <c r="U264" s="235"/>
      <c r="V264" s="208">
        <v>150</v>
      </c>
    </row>
    <row r="265" spans="1:22" s="167" customFormat="1" ht="69">
      <c r="A265" s="234"/>
      <c r="B265" s="261" t="s">
        <v>915</v>
      </c>
      <c r="C265" s="260" t="s">
        <v>916</v>
      </c>
      <c r="D265" s="234"/>
      <c r="E265" s="251" t="s">
        <v>750</v>
      </c>
      <c r="F265" s="251" t="s">
        <v>917</v>
      </c>
      <c r="G265" s="202">
        <f t="shared" si="103"/>
        <v>9500</v>
      </c>
      <c r="H265" s="235"/>
      <c r="I265" s="235">
        <v>9500</v>
      </c>
      <c r="J265" s="235"/>
      <c r="K265" s="202">
        <f t="shared" si="104"/>
        <v>0</v>
      </c>
      <c r="L265" s="235"/>
      <c r="M265" s="235"/>
      <c r="N265" s="235"/>
      <c r="O265" s="207">
        <f t="shared" si="93"/>
        <v>0</v>
      </c>
      <c r="P265" s="235"/>
      <c r="Q265" s="235"/>
      <c r="R265" s="235"/>
      <c r="S265" s="202">
        <f t="shared" si="90"/>
        <v>3050</v>
      </c>
      <c r="T265" s="235"/>
      <c r="U265" s="235">
        <v>3050</v>
      </c>
      <c r="V265" s="235"/>
    </row>
    <row r="266" spans="1:22" s="167" customFormat="1" ht="96.6">
      <c r="A266" s="234"/>
      <c r="B266" s="252" t="s">
        <v>918</v>
      </c>
      <c r="C266" s="251" t="s">
        <v>919</v>
      </c>
      <c r="D266" s="234"/>
      <c r="E266" s="251" t="s">
        <v>750</v>
      </c>
      <c r="F266" s="251" t="s">
        <v>920</v>
      </c>
      <c r="G266" s="202">
        <f t="shared" si="103"/>
        <v>3450</v>
      </c>
      <c r="H266" s="235"/>
      <c r="I266" s="235">
        <v>3450</v>
      </c>
      <c r="J266" s="235"/>
      <c r="K266" s="202">
        <f t="shared" si="104"/>
        <v>0</v>
      </c>
      <c r="L266" s="235"/>
      <c r="M266" s="235"/>
      <c r="N266" s="235"/>
      <c r="O266" s="207">
        <f t="shared" si="93"/>
        <v>0</v>
      </c>
      <c r="P266" s="235"/>
      <c r="Q266" s="235"/>
      <c r="R266" s="235"/>
      <c r="S266" s="202">
        <f t="shared" si="90"/>
        <v>100</v>
      </c>
      <c r="T266" s="235"/>
      <c r="U266" s="235">
        <v>100</v>
      </c>
      <c r="V266" s="235"/>
    </row>
    <row r="267" spans="1:22" s="167" customFormat="1" ht="82.8">
      <c r="A267" s="234"/>
      <c r="B267" s="254" t="s">
        <v>921</v>
      </c>
      <c r="C267" s="251" t="s">
        <v>922</v>
      </c>
      <c r="D267" s="234"/>
      <c r="E267" s="251" t="s">
        <v>750</v>
      </c>
      <c r="F267" s="251" t="s">
        <v>923</v>
      </c>
      <c r="G267" s="202">
        <f t="shared" si="103"/>
        <v>5500</v>
      </c>
      <c r="H267" s="235"/>
      <c r="I267" s="235">
        <v>5500</v>
      </c>
      <c r="J267" s="235"/>
      <c r="K267" s="202">
        <f t="shared" si="104"/>
        <v>0</v>
      </c>
      <c r="L267" s="235"/>
      <c r="M267" s="235"/>
      <c r="N267" s="235"/>
      <c r="O267" s="207">
        <f t="shared" si="93"/>
        <v>0</v>
      </c>
      <c r="P267" s="235"/>
      <c r="Q267" s="235"/>
      <c r="R267" s="235"/>
      <c r="S267" s="202">
        <f t="shared" si="90"/>
        <v>750</v>
      </c>
      <c r="T267" s="235"/>
      <c r="U267" s="235">
        <v>750</v>
      </c>
      <c r="V267" s="235"/>
    </row>
    <row r="268" spans="1:22" s="167" customFormat="1" ht="41.4">
      <c r="A268" s="234"/>
      <c r="B268" s="252" t="s">
        <v>924</v>
      </c>
      <c r="C268" s="251" t="s">
        <v>925</v>
      </c>
      <c r="D268" s="234"/>
      <c r="E268" s="251" t="s">
        <v>750</v>
      </c>
      <c r="F268" s="251" t="s">
        <v>926</v>
      </c>
      <c r="G268" s="202">
        <f t="shared" si="103"/>
        <v>3200</v>
      </c>
      <c r="H268" s="235"/>
      <c r="I268" s="235">
        <v>3200</v>
      </c>
      <c r="J268" s="235"/>
      <c r="K268" s="202">
        <f t="shared" si="104"/>
        <v>0</v>
      </c>
      <c r="L268" s="235"/>
      <c r="M268" s="235"/>
      <c r="N268" s="235"/>
      <c r="O268" s="207">
        <f t="shared" si="93"/>
        <v>0</v>
      </c>
      <c r="P268" s="235"/>
      <c r="Q268" s="235"/>
      <c r="R268" s="235"/>
      <c r="S268" s="202">
        <f t="shared" si="90"/>
        <v>200</v>
      </c>
      <c r="T268" s="235"/>
      <c r="U268" s="235">
        <v>200</v>
      </c>
      <c r="V268" s="235"/>
    </row>
    <row r="269" spans="1:22" s="167" customFormat="1" ht="69">
      <c r="A269" s="234"/>
      <c r="B269" s="255" t="s">
        <v>927</v>
      </c>
      <c r="C269" s="243" t="s">
        <v>928</v>
      </c>
      <c r="D269" s="234"/>
      <c r="E269" s="251" t="s">
        <v>750</v>
      </c>
      <c r="F269" s="251" t="s">
        <v>929</v>
      </c>
      <c r="G269" s="202">
        <f t="shared" si="103"/>
        <v>8644</v>
      </c>
      <c r="H269" s="235"/>
      <c r="I269" s="235">
        <v>8644</v>
      </c>
      <c r="J269" s="235"/>
      <c r="K269" s="202">
        <f t="shared" si="104"/>
        <v>0</v>
      </c>
      <c r="L269" s="235"/>
      <c r="M269" s="235"/>
      <c r="N269" s="235"/>
      <c r="O269" s="207">
        <f t="shared" si="93"/>
        <v>0</v>
      </c>
      <c r="P269" s="235"/>
      <c r="Q269" s="235"/>
      <c r="R269" s="235"/>
      <c r="S269" s="202">
        <f t="shared" si="90"/>
        <v>1300</v>
      </c>
      <c r="T269" s="235"/>
      <c r="U269" s="235">
        <v>1300</v>
      </c>
      <c r="V269" s="235"/>
    </row>
    <row r="270" spans="1:22" s="167" customFormat="1" ht="55.2">
      <c r="A270" s="234"/>
      <c r="B270" s="252" t="s">
        <v>930</v>
      </c>
      <c r="C270" s="251" t="s">
        <v>931</v>
      </c>
      <c r="D270" s="234"/>
      <c r="E270" s="251" t="s">
        <v>750</v>
      </c>
      <c r="F270" s="251" t="s">
        <v>932</v>
      </c>
      <c r="G270" s="202">
        <f t="shared" si="103"/>
        <v>3200</v>
      </c>
      <c r="H270" s="235"/>
      <c r="I270" s="235"/>
      <c r="J270" s="235">
        <v>3200</v>
      </c>
      <c r="K270" s="202">
        <f t="shared" si="104"/>
        <v>0</v>
      </c>
      <c r="L270" s="235"/>
      <c r="M270" s="235"/>
      <c r="N270" s="235"/>
      <c r="O270" s="207">
        <f t="shared" si="93"/>
        <v>0</v>
      </c>
      <c r="P270" s="235"/>
      <c r="Q270" s="235"/>
      <c r="R270" s="235"/>
      <c r="S270" s="202">
        <f t="shared" si="90"/>
        <v>100</v>
      </c>
      <c r="T270" s="235"/>
      <c r="U270" s="235"/>
      <c r="V270" s="235">
        <v>100</v>
      </c>
    </row>
    <row r="271" spans="1:22" s="167" customFormat="1" ht="41.4">
      <c r="A271" s="234"/>
      <c r="B271" s="252" t="s">
        <v>933</v>
      </c>
      <c r="C271" s="243" t="s">
        <v>934</v>
      </c>
      <c r="D271" s="234"/>
      <c r="E271" s="251" t="s">
        <v>750</v>
      </c>
      <c r="F271" s="251" t="s">
        <v>935</v>
      </c>
      <c r="G271" s="202">
        <f t="shared" si="103"/>
        <v>2000</v>
      </c>
      <c r="H271" s="235"/>
      <c r="I271" s="235"/>
      <c r="J271" s="235">
        <v>2000</v>
      </c>
      <c r="K271" s="202">
        <f t="shared" si="104"/>
        <v>0</v>
      </c>
      <c r="L271" s="235"/>
      <c r="M271" s="235"/>
      <c r="N271" s="235"/>
      <c r="O271" s="207">
        <f t="shared" si="93"/>
        <v>0</v>
      </c>
      <c r="P271" s="235"/>
      <c r="Q271" s="235"/>
      <c r="R271" s="235"/>
      <c r="S271" s="202">
        <f t="shared" si="90"/>
        <v>200</v>
      </c>
      <c r="T271" s="235"/>
      <c r="U271" s="235"/>
      <c r="V271" s="235">
        <v>200</v>
      </c>
    </row>
    <row r="272" spans="1:22" s="167" customFormat="1" ht="55.2">
      <c r="A272" s="234"/>
      <c r="B272" s="252" t="s">
        <v>936</v>
      </c>
      <c r="C272" s="251" t="s">
        <v>937</v>
      </c>
      <c r="D272" s="234"/>
      <c r="E272" s="251" t="s">
        <v>750</v>
      </c>
      <c r="F272" s="251" t="s">
        <v>938</v>
      </c>
      <c r="G272" s="202">
        <f t="shared" si="103"/>
        <v>3200</v>
      </c>
      <c r="H272" s="235"/>
      <c r="I272" s="235"/>
      <c r="J272" s="235">
        <v>3200</v>
      </c>
      <c r="K272" s="202">
        <f t="shared" si="104"/>
        <v>0</v>
      </c>
      <c r="L272" s="235"/>
      <c r="M272" s="235"/>
      <c r="N272" s="235"/>
      <c r="O272" s="207">
        <f t="shared" si="93"/>
        <v>0</v>
      </c>
      <c r="P272" s="235"/>
      <c r="Q272" s="235"/>
      <c r="R272" s="235"/>
      <c r="S272" s="202">
        <f t="shared" si="90"/>
        <v>300</v>
      </c>
      <c r="T272" s="235"/>
      <c r="U272" s="235"/>
      <c r="V272" s="235">
        <v>300</v>
      </c>
    </row>
    <row r="273" spans="1:22" s="167" customFormat="1" ht="41.4">
      <c r="A273" s="234"/>
      <c r="B273" s="252" t="s">
        <v>939</v>
      </c>
      <c r="C273" s="251" t="s">
        <v>940</v>
      </c>
      <c r="D273" s="234"/>
      <c r="E273" s="251" t="s">
        <v>750</v>
      </c>
      <c r="F273" s="251" t="s">
        <v>941</v>
      </c>
      <c r="G273" s="202">
        <f t="shared" si="103"/>
        <v>3000</v>
      </c>
      <c r="H273" s="235"/>
      <c r="I273" s="235">
        <v>3000</v>
      </c>
      <c r="J273" s="235"/>
      <c r="K273" s="202">
        <f t="shared" si="104"/>
        <v>0</v>
      </c>
      <c r="L273" s="235"/>
      <c r="M273" s="235"/>
      <c r="N273" s="235"/>
      <c r="O273" s="207">
        <f t="shared" si="93"/>
        <v>0</v>
      </c>
      <c r="P273" s="235"/>
      <c r="Q273" s="235"/>
      <c r="R273" s="235"/>
      <c r="S273" s="202">
        <f t="shared" si="90"/>
        <v>200</v>
      </c>
      <c r="T273" s="235"/>
      <c r="U273" s="235">
        <v>200</v>
      </c>
      <c r="V273" s="235"/>
    </row>
    <row r="274" spans="1:22" s="167" customFormat="1" ht="55.2">
      <c r="A274" s="234"/>
      <c r="B274" s="252" t="s">
        <v>942</v>
      </c>
      <c r="C274" s="243" t="s">
        <v>943</v>
      </c>
      <c r="D274" s="234"/>
      <c r="E274" s="251" t="s">
        <v>750</v>
      </c>
      <c r="F274" s="251" t="s">
        <v>944</v>
      </c>
      <c r="G274" s="202">
        <f t="shared" si="103"/>
        <v>6200</v>
      </c>
      <c r="H274" s="235"/>
      <c r="I274" s="235">
        <v>6200</v>
      </c>
      <c r="J274" s="235"/>
      <c r="K274" s="202">
        <f t="shared" si="104"/>
        <v>0</v>
      </c>
      <c r="L274" s="235"/>
      <c r="M274" s="235"/>
      <c r="N274" s="235"/>
      <c r="O274" s="207">
        <f t="shared" ref="O274:O295" si="113">SUM(P274:R274)</f>
        <v>0</v>
      </c>
      <c r="P274" s="235"/>
      <c r="Q274" s="235"/>
      <c r="R274" s="235"/>
      <c r="S274" s="202">
        <f t="shared" ref="S274:S295" si="114">SUM(T274:V274)</f>
        <v>800</v>
      </c>
      <c r="T274" s="235"/>
      <c r="U274" s="235">
        <v>800</v>
      </c>
      <c r="V274" s="235"/>
    </row>
    <row r="275" spans="1:22" s="167" customFormat="1" ht="41.4">
      <c r="A275" s="234"/>
      <c r="B275" s="262" t="s">
        <v>945</v>
      </c>
      <c r="C275" s="251" t="s">
        <v>946</v>
      </c>
      <c r="D275" s="234"/>
      <c r="E275" s="251" t="s">
        <v>750</v>
      </c>
      <c r="F275" s="251" t="s">
        <v>947</v>
      </c>
      <c r="G275" s="202">
        <f t="shared" si="103"/>
        <v>3200</v>
      </c>
      <c r="H275" s="235"/>
      <c r="I275" s="235">
        <v>3200</v>
      </c>
      <c r="J275" s="235"/>
      <c r="K275" s="202">
        <f t="shared" si="104"/>
        <v>0</v>
      </c>
      <c r="L275" s="235"/>
      <c r="M275" s="235"/>
      <c r="N275" s="235"/>
      <c r="O275" s="207">
        <f t="shared" si="113"/>
        <v>0</v>
      </c>
      <c r="P275" s="235"/>
      <c r="Q275" s="235"/>
      <c r="R275" s="235"/>
      <c r="S275" s="202">
        <f t="shared" si="114"/>
        <v>300</v>
      </c>
      <c r="T275" s="235"/>
      <c r="U275" s="235">
        <v>300</v>
      </c>
      <c r="V275" s="235"/>
    </row>
    <row r="276" spans="1:22" s="167" customFormat="1" ht="55.2">
      <c r="A276" s="234"/>
      <c r="B276" s="252" t="s">
        <v>948</v>
      </c>
      <c r="C276" s="251" t="s">
        <v>949</v>
      </c>
      <c r="D276" s="234"/>
      <c r="E276" s="251" t="s">
        <v>750</v>
      </c>
      <c r="F276" s="251" t="s">
        <v>950</v>
      </c>
      <c r="G276" s="202">
        <f t="shared" si="103"/>
        <v>2500</v>
      </c>
      <c r="H276" s="235"/>
      <c r="I276" s="235"/>
      <c r="J276" s="235">
        <v>2500</v>
      </c>
      <c r="K276" s="202">
        <f t="shared" si="104"/>
        <v>0</v>
      </c>
      <c r="L276" s="235"/>
      <c r="M276" s="235"/>
      <c r="N276" s="235"/>
      <c r="O276" s="207">
        <f t="shared" si="113"/>
        <v>0</v>
      </c>
      <c r="P276" s="235"/>
      <c r="Q276" s="235"/>
      <c r="R276" s="235"/>
      <c r="S276" s="202">
        <f t="shared" si="114"/>
        <v>250</v>
      </c>
      <c r="T276" s="235"/>
      <c r="U276" s="235"/>
      <c r="V276" s="235">
        <v>250</v>
      </c>
    </row>
    <row r="277" spans="1:22" s="167" customFormat="1">
      <c r="A277" s="239" t="s">
        <v>440</v>
      </c>
      <c r="B277" s="245" t="s">
        <v>338</v>
      </c>
      <c r="C277" s="246"/>
      <c r="D277" s="239"/>
      <c r="E277" s="239"/>
      <c r="F277" s="239"/>
      <c r="G277" s="202">
        <f>G278</f>
        <v>69770</v>
      </c>
      <c r="H277" s="202">
        <f t="shared" ref="H277:V277" si="115">H278</f>
        <v>0</v>
      </c>
      <c r="I277" s="202">
        <f t="shared" si="115"/>
        <v>60365</v>
      </c>
      <c r="J277" s="202">
        <f t="shared" si="115"/>
        <v>9405</v>
      </c>
      <c r="K277" s="202">
        <f t="shared" si="115"/>
        <v>0</v>
      </c>
      <c r="L277" s="202">
        <f t="shared" si="115"/>
        <v>0</v>
      </c>
      <c r="M277" s="202">
        <f t="shared" si="115"/>
        <v>0</v>
      </c>
      <c r="N277" s="202">
        <f t="shared" si="115"/>
        <v>0</v>
      </c>
      <c r="O277" s="202">
        <f t="shared" si="115"/>
        <v>0</v>
      </c>
      <c r="P277" s="202">
        <f t="shared" si="115"/>
        <v>0</v>
      </c>
      <c r="Q277" s="202">
        <f t="shared" si="115"/>
        <v>0</v>
      </c>
      <c r="R277" s="202">
        <f t="shared" si="115"/>
        <v>0</v>
      </c>
      <c r="S277" s="202">
        <f t="shared" si="115"/>
        <v>9300</v>
      </c>
      <c r="T277" s="202">
        <f t="shared" si="115"/>
        <v>0</v>
      </c>
      <c r="U277" s="202">
        <f t="shared" si="115"/>
        <v>9300</v>
      </c>
      <c r="V277" s="202">
        <f t="shared" si="115"/>
        <v>0</v>
      </c>
    </row>
    <row r="278" spans="1:22" s="222" customFormat="1" ht="82.8">
      <c r="A278" s="239" t="s">
        <v>951</v>
      </c>
      <c r="B278" s="240" t="s">
        <v>804</v>
      </c>
      <c r="C278" s="239"/>
      <c r="D278" s="239"/>
      <c r="E278" s="239"/>
      <c r="F278" s="239"/>
      <c r="G278" s="202">
        <f>SUM(G279:G284)</f>
        <v>69770</v>
      </c>
      <c r="H278" s="202">
        <f t="shared" ref="H278:V278" si="116">SUM(H279:H284)</f>
        <v>0</v>
      </c>
      <c r="I278" s="202">
        <f t="shared" si="116"/>
        <v>60365</v>
      </c>
      <c r="J278" s="202">
        <f t="shared" si="116"/>
        <v>9405</v>
      </c>
      <c r="K278" s="202">
        <f t="shared" si="116"/>
        <v>0</v>
      </c>
      <c r="L278" s="202">
        <f t="shared" si="116"/>
        <v>0</v>
      </c>
      <c r="M278" s="202">
        <f t="shared" si="116"/>
        <v>0</v>
      </c>
      <c r="N278" s="202">
        <f t="shared" si="116"/>
        <v>0</v>
      </c>
      <c r="O278" s="202">
        <f t="shared" si="113"/>
        <v>0</v>
      </c>
      <c r="P278" s="202">
        <f t="shared" si="116"/>
        <v>0</v>
      </c>
      <c r="Q278" s="202">
        <f t="shared" si="116"/>
        <v>0</v>
      </c>
      <c r="R278" s="202">
        <f t="shared" si="116"/>
        <v>0</v>
      </c>
      <c r="S278" s="202">
        <f t="shared" si="116"/>
        <v>9300</v>
      </c>
      <c r="T278" s="202">
        <f t="shared" si="116"/>
        <v>0</v>
      </c>
      <c r="U278" s="202">
        <f t="shared" si="116"/>
        <v>9300</v>
      </c>
      <c r="V278" s="202">
        <f t="shared" si="116"/>
        <v>0</v>
      </c>
    </row>
    <row r="279" spans="1:22" s="167" customFormat="1" ht="41.4">
      <c r="A279" s="234">
        <v>1</v>
      </c>
      <c r="B279" s="252" t="s">
        <v>952</v>
      </c>
      <c r="C279" s="251" t="s">
        <v>953</v>
      </c>
      <c r="D279" s="234"/>
      <c r="E279" s="251" t="s">
        <v>750</v>
      </c>
      <c r="F279" s="251" t="s">
        <v>954</v>
      </c>
      <c r="G279" s="207">
        <f t="shared" si="103"/>
        <v>6200</v>
      </c>
      <c r="H279" s="235"/>
      <c r="I279" s="235">
        <v>6200</v>
      </c>
      <c r="J279" s="235"/>
      <c r="K279" s="207">
        <f t="shared" si="104"/>
        <v>0</v>
      </c>
      <c r="L279" s="235"/>
      <c r="M279" s="235"/>
      <c r="N279" s="235"/>
      <c r="O279" s="207">
        <f t="shared" si="113"/>
        <v>0</v>
      </c>
      <c r="P279" s="235"/>
      <c r="Q279" s="235"/>
      <c r="R279" s="235"/>
      <c r="S279" s="207">
        <f t="shared" si="114"/>
        <v>650</v>
      </c>
      <c r="T279" s="235"/>
      <c r="U279" s="235">
        <v>650</v>
      </c>
      <c r="V279" s="235"/>
    </row>
    <row r="280" spans="1:22" s="167" customFormat="1" ht="55.2">
      <c r="A280" s="234">
        <v>2</v>
      </c>
      <c r="B280" s="252" t="s">
        <v>955</v>
      </c>
      <c r="C280" s="251" t="s">
        <v>956</v>
      </c>
      <c r="D280" s="234"/>
      <c r="E280" s="251" t="s">
        <v>750</v>
      </c>
      <c r="F280" s="251" t="s">
        <v>957</v>
      </c>
      <c r="G280" s="207">
        <f t="shared" si="103"/>
        <v>14405</v>
      </c>
      <c r="H280" s="235"/>
      <c r="I280" s="235">
        <v>10000</v>
      </c>
      <c r="J280" s="235">
        <v>4405</v>
      </c>
      <c r="K280" s="207">
        <f t="shared" si="104"/>
        <v>0</v>
      </c>
      <c r="L280" s="235"/>
      <c r="M280" s="235"/>
      <c r="N280" s="235"/>
      <c r="O280" s="207">
        <f t="shared" si="113"/>
        <v>0</v>
      </c>
      <c r="P280" s="235"/>
      <c r="Q280" s="235"/>
      <c r="R280" s="235"/>
      <c r="S280" s="207">
        <f t="shared" si="114"/>
        <v>700</v>
      </c>
      <c r="T280" s="235"/>
      <c r="U280" s="235">
        <v>700</v>
      </c>
      <c r="V280" s="235"/>
    </row>
    <row r="281" spans="1:22" s="167" customFormat="1" ht="41.4">
      <c r="A281" s="234">
        <v>3</v>
      </c>
      <c r="B281" s="252" t="s">
        <v>958</v>
      </c>
      <c r="C281" s="251" t="s">
        <v>959</v>
      </c>
      <c r="D281" s="234"/>
      <c r="E281" s="251" t="s">
        <v>750</v>
      </c>
      <c r="F281" s="251" t="s">
        <v>960</v>
      </c>
      <c r="G281" s="207">
        <f t="shared" si="103"/>
        <v>5000</v>
      </c>
      <c r="H281" s="235"/>
      <c r="I281" s="235">
        <v>5000</v>
      </c>
      <c r="J281" s="235"/>
      <c r="K281" s="207">
        <f t="shared" si="104"/>
        <v>0</v>
      </c>
      <c r="L281" s="235"/>
      <c r="M281" s="235"/>
      <c r="N281" s="235"/>
      <c r="O281" s="207">
        <f t="shared" si="113"/>
        <v>0</v>
      </c>
      <c r="P281" s="235"/>
      <c r="Q281" s="235"/>
      <c r="R281" s="235"/>
      <c r="S281" s="207">
        <f t="shared" si="114"/>
        <v>500</v>
      </c>
      <c r="T281" s="235"/>
      <c r="U281" s="235">
        <v>500</v>
      </c>
      <c r="V281" s="235"/>
    </row>
    <row r="282" spans="1:22" s="167" customFormat="1" ht="55.2">
      <c r="A282" s="234">
        <v>4</v>
      </c>
      <c r="B282" s="252" t="s">
        <v>961</v>
      </c>
      <c r="C282" s="251" t="s">
        <v>962</v>
      </c>
      <c r="D282" s="234"/>
      <c r="E282" s="251" t="s">
        <v>750</v>
      </c>
      <c r="F282" s="251" t="s">
        <v>963</v>
      </c>
      <c r="G282" s="207">
        <f t="shared" si="103"/>
        <v>29950</v>
      </c>
      <c r="H282" s="235"/>
      <c r="I282" s="235">
        <v>24950</v>
      </c>
      <c r="J282" s="235">
        <v>5000</v>
      </c>
      <c r="K282" s="207">
        <f t="shared" si="104"/>
        <v>0</v>
      </c>
      <c r="L282" s="235"/>
      <c r="M282" s="235"/>
      <c r="N282" s="235"/>
      <c r="O282" s="207">
        <f t="shared" si="113"/>
        <v>0</v>
      </c>
      <c r="P282" s="235"/>
      <c r="Q282" s="235"/>
      <c r="R282" s="235"/>
      <c r="S282" s="207">
        <f t="shared" si="114"/>
        <v>6000</v>
      </c>
      <c r="T282" s="235"/>
      <c r="U282" s="235">
        <v>6000</v>
      </c>
      <c r="V282" s="235"/>
    </row>
    <row r="283" spans="1:22" s="167" customFormat="1" ht="41.4">
      <c r="A283" s="234">
        <v>5</v>
      </c>
      <c r="B283" s="252" t="s">
        <v>964</v>
      </c>
      <c r="C283" s="251" t="s">
        <v>965</v>
      </c>
      <c r="D283" s="234"/>
      <c r="E283" s="251" t="s">
        <v>750</v>
      </c>
      <c r="F283" s="251" t="s">
        <v>966</v>
      </c>
      <c r="G283" s="207">
        <f t="shared" si="103"/>
        <v>6200</v>
      </c>
      <c r="H283" s="235"/>
      <c r="I283" s="235">
        <v>6200</v>
      </c>
      <c r="J283" s="235"/>
      <c r="K283" s="207">
        <f t="shared" si="104"/>
        <v>0</v>
      </c>
      <c r="L283" s="235"/>
      <c r="M283" s="235"/>
      <c r="N283" s="235"/>
      <c r="O283" s="207">
        <f t="shared" si="113"/>
        <v>0</v>
      </c>
      <c r="P283" s="235"/>
      <c r="Q283" s="235"/>
      <c r="R283" s="235"/>
      <c r="S283" s="207">
        <f t="shared" si="114"/>
        <v>650</v>
      </c>
      <c r="T283" s="235"/>
      <c r="U283" s="235">
        <v>650</v>
      </c>
      <c r="V283" s="235"/>
    </row>
    <row r="284" spans="1:22" s="167" customFormat="1" ht="41.4">
      <c r="A284" s="234">
        <v>6</v>
      </c>
      <c r="B284" s="252" t="s">
        <v>967</v>
      </c>
      <c r="C284" s="251" t="s">
        <v>965</v>
      </c>
      <c r="D284" s="234"/>
      <c r="E284" s="251" t="s">
        <v>750</v>
      </c>
      <c r="F284" s="251" t="s">
        <v>968</v>
      </c>
      <c r="G284" s="207">
        <f t="shared" si="103"/>
        <v>8015</v>
      </c>
      <c r="H284" s="235"/>
      <c r="I284" s="235">
        <v>8015</v>
      </c>
      <c r="J284" s="235"/>
      <c r="K284" s="207">
        <f t="shared" si="104"/>
        <v>0</v>
      </c>
      <c r="L284" s="235"/>
      <c r="M284" s="235"/>
      <c r="N284" s="235"/>
      <c r="O284" s="207">
        <f t="shared" si="113"/>
        <v>0</v>
      </c>
      <c r="P284" s="235"/>
      <c r="Q284" s="235"/>
      <c r="R284" s="235"/>
      <c r="S284" s="207">
        <f t="shared" si="114"/>
        <v>800</v>
      </c>
      <c r="T284" s="235"/>
      <c r="U284" s="235">
        <v>800</v>
      </c>
      <c r="V284" s="235"/>
    </row>
    <row r="285" spans="1:22" s="167" customFormat="1">
      <c r="A285" s="239" t="s">
        <v>441</v>
      </c>
      <c r="B285" s="239" t="s">
        <v>56</v>
      </c>
      <c r="C285" s="239"/>
      <c r="D285" s="239"/>
      <c r="E285" s="239"/>
      <c r="F285" s="239"/>
      <c r="G285" s="202">
        <f>G286</f>
        <v>30950</v>
      </c>
      <c r="H285" s="202">
        <f t="shared" ref="H285:V285" si="117">H286</f>
        <v>0</v>
      </c>
      <c r="I285" s="202">
        <f t="shared" si="117"/>
        <v>30950</v>
      </c>
      <c r="J285" s="202">
        <f t="shared" si="117"/>
        <v>0</v>
      </c>
      <c r="K285" s="202">
        <f t="shared" si="117"/>
        <v>0</v>
      </c>
      <c r="L285" s="202">
        <f t="shared" si="117"/>
        <v>0</v>
      </c>
      <c r="M285" s="202">
        <f t="shared" si="117"/>
        <v>0</v>
      </c>
      <c r="N285" s="202">
        <f t="shared" si="117"/>
        <v>0</v>
      </c>
      <c r="O285" s="202">
        <f t="shared" si="117"/>
        <v>0</v>
      </c>
      <c r="P285" s="202">
        <f t="shared" si="117"/>
        <v>0</v>
      </c>
      <c r="Q285" s="202">
        <f t="shared" si="117"/>
        <v>0</v>
      </c>
      <c r="R285" s="202">
        <f t="shared" si="117"/>
        <v>0</v>
      </c>
      <c r="S285" s="202">
        <f t="shared" si="117"/>
        <v>2200</v>
      </c>
      <c r="T285" s="202">
        <f t="shared" si="117"/>
        <v>0</v>
      </c>
      <c r="U285" s="202">
        <f t="shared" si="117"/>
        <v>2200</v>
      </c>
      <c r="V285" s="202">
        <f t="shared" si="117"/>
        <v>0</v>
      </c>
    </row>
    <row r="286" spans="1:22" s="222" customFormat="1" ht="41.4">
      <c r="A286" s="239" t="s">
        <v>969</v>
      </c>
      <c r="B286" s="240" t="s">
        <v>970</v>
      </c>
      <c r="C286" s="239"/>
      <c r="D286" s="239"/>
      <c r="E286" s="239"/>
      <c r="F286" s="239"/>
      <c r="G286" s="202">
        <f>SUM(G287:G290)</f>
        <v>30950</v>
      </c>
      <c r="H286" s="202">
        <f t="shared" ref="H286:V286" si="118">SUM(H287:H290)</f>
        <v>0</v>
      </c>
      <c r="I286" s="202">
        <f t="shared" si="118"/>
        <v>30950</v>
      </c>
      <c r="J286" s="202">
        <f t="shared" si="118"/>
        <v>0</v>
      </c>
      <c r="K286" s="202">
        <f t="shared" si="118"/>
        <v>0</v>
      </c>
      <c r="L286" s="202">
        <f t="shared" si="118"/>
        <v>0</v>
      </c>
      <c r="M286" s="202">
        <f t="shared" si="118"/>
        <v>0</v>
      </c>
      <c r="N286" s="202">
        <f t="shared" si="118"/>
        <v>0</v>
      </c>
      <c r="O286" s="202">
        <f t="shared" si="113"/>
        <v>0</v>
      </c>
      <c r="P286" s="202">
        <f t="shared" si="118"/>
        <v>0</v>
      </c>
      <c r="Q286" s="202">
        <f t="shared" si="118"/>
        <v>0</v>
      </c>
      <c r="R286" s="202">
        <f t="shared" si="118"/>
        <v>0</v>
      </c>
      <c r="S286" s="202">
        <f t="shared" si="118"/>
        <v>2200</v>
      </c>
      <c r="T286" s="202">
        <f t="shared" si="118"/>
        <v>0</v>
      </c>
      <c r="U286" s="202">
        <f t="shared" si="118"/>
        <v>2200</v>
      </c>
      <c r="V286" s="202">
        <f t="shared" si="118"/>
        <v>0</v>
      </c>
    </row>
    <row r="287" spans="1:22" s="167" customFormat="1" ht="124.2">
      <c r="A287" s="234">
        <v>1</v>
      </c>
      <c r="B287" s="242" t="s">
        <v>971</v>
      </c>
      <c r="C287" s="243" t="s">
        <v>972</v>
      </c>
      <c r="D287" s="234"/>
      <c r="E287" s="243" t="s">
        <v>973</v>
      </c>
      <c r="F287" s="243" t="s">
        <v>974</v>
      </c>
      <c r="G287" s="207">
        <f t="shared" si="103"/>
        <v>9750</v>
      </c>
      <c r="H287" s="235"/>
      <c r="I287" s="235">
        <v>9750</v>
      </c>
      <c r="J287" s="235"/>
      <c r="K287" s="207">
        <f t="shared" si="104"/>
        <v>0</v>
      </c>
      <c r="L287" s="235"/>
      <c r="M287" s="235"/>
      <c r="N287" s="235"/>
      <c r="O287" s="207">
        <f t="shared" si="113"/>
        <v>0</v>
      </c>
      <c r="P287" s="235"/>
      <c r="Q287" s="235"/>
      <c r="R287" s="235"/>
      <c r="S287" s="207">
        <f t="shared" si="114"/>
        <v>800</v>
      </c>
      <c r="T287" s="235"/>
      <c r="U287" s="235">
        <v>800</v>
      </c>
      <c r="V287" s="235"/>
    </row>
    <row r="288" spans="1:22" s="167" customFormat="1" ht="110.4">
      <c r="A288" s="234">
        <v>2</v>
      </c>
      <c r="B288" s="242" t="s">
        <v>975</v>
      </c>
      <c r="C288" s="243" t="s">
        <v>976</v>
      </c>
      <c r="D288" s="234"/>
      <c r="E288" s="243" t="s">
        <v>973</v>
      </c>
      <c r="F288" s="243" t="s">
        <v>977</v>
      </c>
      <c r="G288" s="207">
        <f t="shared" si="103"/>
        <v>7290</v>
      </c>
      <c r="H288" s="235"/>
      <c r="I288" s="235">
        <v>7290</v>
      </c>
      <c r="J288" s="235"/>
      <c r="K288" s="207">
        <f t="shared" si="104"/>
        <v>0</v>
      </c>
      <c r="L288" s="235"/>
      <c r="M288" s="235"/>
      <c r="N288" s="235"/>
      <c r="O288" s="207">
        <f t="shared" si="113"/>
        <v>0</v>
      </c>
      <c r="P288" s="235"/>
      <c r="Q288" s="235"/>
      <c r="R288" s="235"/>
      <c r="S288" s="207">
        <f t="shared" si="114"/>
        <v>500</v>
      </c>
      <c r="T288" s="235"/>
      <c r="U288" s="235">
        <v>500</v>
      </c>
      <c r="V288" s="235"/>
    </row>
    <row r="289" spans="1:22" s="167" customFormat="1" ht="110.4">
      <c r="A289" s="234">
        <v>3</v>
      </c>
      <c r="B289" s="242" t="s">
        <v>978</v>
      </c>
      <c r="C289" s="243" t="s">
        <v>979</v>
      </c>
      <c r="D289" s="234"/>
      <c r="E289" s="243" t="s">
        <v>973</v>
      </c>
      <c r="F289" s="243" t="s">
        <v>980</v>
      </c>
      <c r="G289" s="207">
        <f t="shared" si="103"/>
        <v>8870</v>
      </c>
      <c r="H289" s="235"/>
      <c r="I289" s="235">
        <v>8870</v>
      </c>
      <c r="J289" s="235"/>
      <c r="K289" s="207">
        <f t="shared" si="104"/>
        <v>0</v>
      </c>
      <c r="L289" s="235"/>
      <c r="M289" s="235"/>
      <c r="N289" s="235"/>
      <c r="O289" s="207">
        <f t="shared" si="113"/>
        <v>0</v>
      </c>
      <c r="P289" s="235"/>
      <c r="Q289" s="235"/>
      <c r="R289" s="235"/>
      <c r="S289" s="207">
        <f t="shared" si="114"/>
        <v>600</v>
      </c>
      <c r="T289" s="235"/>
      <c r="U289" s="235">
        <v>600</v>
      </c>
      <c r="V289" s="235"/>
    </row>
    <row r="290" spans="1:22" s="167" customFormat="1" ht="110.4">
      <c r="A290" s="234">
        <v>4</v>
      </c>
      <c r="B290" s="242" t="s">
        <v>981</v>
      </c>
      <c r="C290" s="243" t="s">
        <v>982</v>
      </c>
      <c r="D290" s="234"/>
      <c r="E290" s="243" t="s">
        <v>973</v>
      </c>
      <c r="F290" s="243" t="s">
        <v>983</v>
      </c>
      <c r="G290" s="207">
        <f t="shared" si="103"/>
        <v>5040</v>
      </c>
      <c r="H290" s="235"/>
      <c r="I290" s="235">
        <v>5040</v>
      </c>
      <c r="J290" s="235"/>
      <c r="K290" s="207">
        <f t="shared" si="104"/>
        <v>0</v>
      </c>
      <c r="L290" s="235"/>
      <c r="M290" s="235"/>
      <c r="N290" s="235"/>
      <c r="O290" s="207">
        <f t="shared" si="113"/>
        <v>0</v>
      </c>
      <c r="P290" s="235"/>
      <c r="Q290" s="235"/>
      <c r="R290" s="235"/>
      <c r="S290" s="207">
        <f t="shared" si="114"/>
        <v>300</v>
      </c>
      <c r="T290" s="235"/>
      <c r="U290" s="235">
        <v>300</v>
      </c>
      <c r="V290" s="235"/>
    </row>
    <row r="291" spans="1:22" s="167" customFormat="1" ht="25.5" customHeight="1">
      <c r="A291" s="239" t="s">
        <v>442</v>
      </c>
      <c r="B291" s="239" t="s">
        <v>984</v>
      </c>
      <c r="C291" s="239"/>
      <c r="D291" s="239"/>
      <c r="E291" s="239"/>
      <c r="F291" s="239"/>
      <c r="G291" s="202">
        <f>G292</f>
        <v>79900</v>
      </c>
      <c r="H291" s="202">
        <f t="shared" ref="H291:V291" si="119">H292</f>
        <v>0</v>
      </c>
      <c r="I291" s="202">
        <f t="shared" si="119"/>
        <v>59900</v>
      </c>
      <c r="J291" s="202">
        <f t="shared" si="119"/>
        <v>20000</v>
      </c>
      <c r="K291" s="202">
        <f t="shared" si="119"/>
        <v>0</v>
      </c>
      <c r="L291" s="202">
        <f t="shared" si="119"/>
        <v>0</v>
      </c>
      <c r="M291" s="202">
        <f t="shared" si="119"/>
        <v>0</v>
      </c>
      <c r="N291" s="202">
        <f t="shared" si="119"/>
        <v>0</v>
      </c>
      <c r="O291" s="202">
        <f t="shared" si="119"/>
        <v>0</v>
      </c>
      <c r="P291" s="202">
        <f t="shared" si="119"/>
        <v>0</v>
      </c>
      <c r="Q291" s="202">
        <f t="shared" si="119"/>
        <v>0</v>
      </c>
      <c r="R291" s="202">
        <f t="shared" si="119"/>
        <v>0</v>
      </c>
      <c r="S291" s="202">
        <f t="shared" si="119"/>
        <v>16200</v>
      </c>
      <c r="T291" s="202">
        <f t="shared" si="119"/>
        <v>0</v>
      </c>
      <c r="U291" s="202">
        <f t="shared" si="119"/>
        <v>16200</v>
      </c>
      <c r="V291" s="202">
        <f t="shared" si="119"/>
        <v>0</v>
      </c>
    </row>
    <row r="292" spans="1:22" s="222" customFormat="1" ht="69">
      <c r="A292" s="239" t="s">
        <v>985</v>
      </c>
      <c r="B292" s="240" t="s">
        <v>986</v>
      </c>
      <c r="C292" s="239"/>
      <c r="D292" s="239"/>
      <c r="E292" s="239"/>
      <c r="F292" s="239"/>
      <c r="G292" s="202">
        <f>SUM(G293:G294)</f>
        <v>79900</v>
      </c>
      <c r="H292" s="202">
        <f t="shared" ref="H292:V292" si="120">SUM(H293:H294)</f>
        <v>0</v>
      </c>
      <c r="I292" s="202">
        <f t="shared" si="120"/>
        <v>59900</v>
      </c>
      <c r="J292" s="202">
        <f t="shared" si="120"/>
        <v>20000</v>
      </c>
      <c r="K292" s="202">
        <f t="shared" si="120"/>
        <v>0</v>
      </c>
      <c r="L292" s="202">
        <f t="shared" si="120"/>
        <v>0</v>
      </c>
      <c r="M292" s="202">
        <f t="shared" si="120"/>
        <v>0</v>
      </c>
      <c r="N292" s="202">
        <f t="shared" si="120"/>
        <v>0</v>
      </c>
      <c r="O292" s="202">
        <f t="shared" si="113"/>
        <v>0</v>
      </c>
      <c r="P292" s="202">
        <f t="shared" si="120"/>
        <v>0</v>
      </c>
      <c r="Q292" s="202">
        <f t="shared" si="120"/>
        <v>0</v>
      </c>
      <c r="R292" s="202">
        <f t="shared" si="120"/>
        <v>0</v>
      </c>
      <c r="S292" s="202">
        <f t="shared" si="120"/>
        <v>16200</v>
      </c>
      <c r="T292" s="202">
        <f t="shared" si="120"/>
        <v>0</v>
      </c>
      <c r="U292" s="202">
        <f t="shared" si="120"/>
        <v>16200</v>
      </c>
      <c r="V292" s="202">
        <f t="shared" si="120"/>
        <v>0</v>
      </c>
    </row>
    <row r="293" spans="1:22" s="167" customFormat="1" ht="55.2">
      <c r="A293" s="247">
        <v>1</v>
      </c>
      <c r="B293" s="248" t="s">
        <v>987</v>
      </c>
      <c r="C293" s="247" t="s">
        <v>988</v>
      </c>
      <c r="D293" s="234"/>
      <c r="E293" s="247" t="s">
        <v>750</v>
      </c>
      <c r="F293" s="250" t="s">
        <v>989</v>
      </c>
      <c r="G293" s="207">
        <f t="shared" si="103"/>
        <v>39950</v>
      </c>
      <c r="H293" s="235"/>
      <c r="I293" s="208">
        <v>29950</v>
      </c>
      <c r="J293" s="208">
        <v>10000</v>
      </c>
      <c r="K293" s="207">
        <f t="shared" si="104"/>
        <v>0</v>
      </c>
      <c r="L293" s="235"/>
      <c r="M293" s="235"/>
      <c r="N293" s="235"/>
      <c r="O293" s="207">
        <f t="shared" si="113"/>
        <v>0</v>
      </c>
      <c r="P293" s="235"/>
      <c r="Q293" s="235"/>
      <c r="R293" s="235"/>
      <c r="S293" s="207">
        <f t="shared" si="114"/>
        <v>8100</v>
      </c>
      <c r="T293" s="235"/>
      <c r="U293" s="235">
        <v>8100</v>
      </c>
      <c r="V293" s="235"/>
    </row>
    <row r="294" spans="1:22" s="167" customFormat="1" ht="55.2">
      <c r="A294" s="247">
        <v>2</v>
      </c>
      <c r="B294" s="248" t="s">
        <v>990</v>
      </c>
      <c r="C294" s="247" t="s">
        <v>991</v>
      </c>
      <c r="D294" s="234"/>
      <c r="E294" s="247" t="s">
        <v>750</v>
      </c>
      <c r="F294" s="247" t="s">
        <v>992</v>
      </c>
      <c r="G294" s="207">
        <f t="shared" si="103"/>
        <v>39950</v>
      </c>
      <c r="H294" s="235"/>
      <c r="I294" s="208">
        <v>29950</v>
      </c>
      <c r="J294" s="208">
        <v>10000</v>
      </c>
      <c r="K294" s="207">
        <f t="shared" si="104"/>
        <v>0</v>
      </c>
      <c r="L294" s="235"/>
      <c r="M294" s="235"/>
      <c r="N294" s="235"/>
      <c r="O294" s="207">
        <f t="shared" si="113"/>
        <v>0</v>
      </c>
      <c r="P294" s="235"/>
      <c r="Q294" s="235"/>
      <c r="R294" s="235"/>
      <c r="S294" s="207">
        <f t="shared" si="114"/>
        <v>8100</v>
      </c>
      <c r="T294" s="235"/>
      <c r="U294" s="235">
        <v>8100</v>
      </c>
      <c r="V294" s="235"/>
    </row>
    <row r="295" spans="1:22" s="222" customFormat="1" ht="26.25" customHeight="1">
      <c r="A295" s="263" t="s">
        <v>443</v>
      </c>
      <c r="B295" s="263" t="s">
        <v>993</v>
      </c>
      <c r="C295" s="263"/>
      <c r="D295" s="263"/>
      <c r="E295" s="263"/>
      <c r="F295" s="263"/>
      <c r="G295" s="264">
        <f t="shared" si="103"/>
        <v>0</v>
      </c>
      <c r="H295" s="265"/>
      <c r="I295" s="265"/>
      <c r="J295" s="265"/>
      <c r="K295" s="264">
        <f t="shared" si="104"/>
        <v>0</v>
      </c>
      <c r="L295" s="265"/>
      <c r="M295" s="265"/>
      <c r="N295" s="265"/>
      <c r="O295" s="264">
        <f t="shared" si="113"/>
        <v>0</v>
      </c>
      <c r="P295" s="265"/>
      <c r="Q295" s="265"/>
      <c r="R295" s="265"/>
      <c r="S295" s="264">
        <f t="shared" si="114"/>
        <v>464241</v>
      </c>
      <c r="T295" s="265"/>
      <c r="U295" s="265">
        <v>439141</v>
      </c>
      <c r="V295" s="265">
        <v>25100</v>
      </c>
    </row>
    <row r="296" spans="1:22" s="167" customFormat="1" ht="27.6">
      <c r="A296" s="199" t="s">
        <v>173</v>
      </c>
      <c r="B296" s="200" t="s">
        <v>390</v>
      </c>
      <c r="C296" s="199"/>
      <c r="D296" s="199"/>
      <c r="E296" s="199"/>
      <c r="F296" s="199"/>
      <c r="G296" s="266">
        <f>G297+G337+G351</f>
        <v>29444513</v>
      </c>
      <c r="H296" s="266">
        <f t="shared" ref="H296:V296" si="121">H297+H337+H351</f>
        <v>1463257</v>
      </c>
      <c r="I296" s="266">
        <f t="shared" si="121"/>
        <v>26427707</v>
      </c>
      <c r="J296" s="266">
        <f t="shared" si="121"/>
        <v>0</v>
      </c>
      <c r="K296" s="266">
        <f t="shared" si="121"/>
        <v>1487773</v>
      </c>
      <c r="L296" s="266">
        <f t="shared" si="121"/>
        <v>518682</v>
      </c>
      <c r="M296" s="266">
        <f t="shared" si="121"/>
        <v>928988</v>
      </c>
      <c r="N296" s="266">
        <f t="shared" si="121"/>
        <v>0</v>
      </c>
      <c r="O296" s="266">
        <f t="shared" si="121"/>
        <v>969091</v>
      </c>
      <c r="P296" s="266">
        <f t="shared" si="121"/>
        <v>0</v>
      </c>
      <c r="Q296" s="266">
        <f t="shared" si="121"/>
        <v>928988</v>
      </c>
      <c r="R296" s="266">
        <f t="shared" si="121"/>
        <v>0</v>
      </c>
      <c r="S296" s="266">
        <f>S297+S337+S351</f>
        <v>2453200</v>
      </c>
      <c r="T296" s="266">
        <f t="shared" si="121"/>
        <v>204000</v>
      </c>
      <c r="U296" s="266">
        <f t="shared" si="121"/>
        <v>2249200</v>
      </c>
      <c r="V296" s="266">
        <f t="shared" si="121"/>
        <v>0</v>
      </c>
    </row>
    <row r="297" spans="1:22" s="167" customFormat="1" ht="41.4">
      <c r="A297" s="267" t="s">
        <v>994</v>
      </c>
      <c r="B297" s="268" t="s">
        <v>995</v>
      </c>
      <c r="C297" s="57"/>
      <c r="D297" s="206"/>
      <c r="E297" s="267"/>
      <c r="F297" s="267"/>
      <c r="G297" s="58">
        <f t="shared" ref="G297" si="122">G298+G334</f>
        <v>5277128</v>
      </c>
      <c r="H297" s="234"/>
      <c r="I297" s="58">
        <f>I298+I334</f>
        <v>4999979</v>
      </c>
      <c r="J297" s="206"/>
      <c r="K297" s="58">
        <v>969091</v>
      </c>
      <c r="L297" s="234"/>
      <c r="M297" s="58">
        <v>928988</v>
      </c>
      <c r="N297" s="206"/>
      <c r="O297" s="58">
        <v>969091</v>
      </c>
      <c r="P297" s="234"/>
      <c r="Q297" s="58">
        <v>928988</v>
      </c>
      <c r="R297" s="206"/>
      <c r="S297" s="58">
        <f t="shared" ref="S297" si="123">S298+S334</f>
        <v>1154200</v>
      </c>
      <c r="T297" s="234"/>
      <c r="U297" s="58">
        <f>U298+U334</f>
        <v>1154200</v>
      </c>
      <c r="V297" s="206"/>
    </row>
    <row r="298" spans="1:22" ht="27.6">
      <c r="A298" s="55"/>
      <c r="B298" s="56" t="s">
        <v>996</v>
      </c>
      <c r="C298" s="57"/>
      <c r="D298" s="269"/>
      <c r="E298" s="55"/>
      <c r="F298" s="55"/>
      <c r="G298" s="58">
        <f t="shared" ref="G298" si="124">G301+G304+G307+G311+G316+G328+G299+G332</f>
        <v>5067128</v>
      </c>
      <c r="H298" s="269"/>
      <c r="I298" s="58">
        <f>I301+I304+I307+I311+I316+I328+I299+I332</f>
        <v>4873128</v>
      </c>
      <c r="J298" s="269"/>
      <c r="K298" s="58">
        <v>966845</v>
      </c>
      <c r="L298" s="269"/>
      <c r="M298" s="58">
        <v>928107</v>
      </c>
      <c r="N298" s="269"/>
      <c r="O298" s="58">
        <v>966845</v>
      </c>
      <c r="P298" s="269"/>
      <c r="Q298" s="58">
        <v>928107</v>
      </c>
      <c r="R298" s="269"/>
      <c r="S298" s="58">
        <f t="shared" ref="S298" si="125">S301+S304+S307+S311+S316+S328+S299+S332</f>
        <v>1129200</v>
      </c>
      <c r="T298" s="269"/>
      <c r="U298" s="58">
        <f>U301+U304+U307+U311+U316+U328+U299+U332</f>
        <v>1129200</v>
      </c>
      <c r="V298" s="269"/>
    </row>
    <row r="299" spans="1:22" ht="69">
      <c r="A299" s="55" t="s">
        <v>37</v>
      </c>
      <c r="B299" s="56" t="s">
        <v>997</v>
      </c>
      <c r="C299" s="57"/>
      <c r="D299" s="269"/>
      <c r="E299" s="55"/>
      <c r="F299" s="55"/>
      <c r="G299" s="58">
        <f>G300</f>
        <v>1053000</v>
      </c>
      <c r="H299" s="269"/>
      <c r="I299" s="58">
        <f t="shared" ref="I299" si="126">I300</f>
        <v>1000000</v>
      </c>
      <c r="J299" s="269"/>
      <c r="K299" s="58">
        <v>250000</v>
      </c>
      <c r="L299" s="269"/>
      <c r="M299" s="58">
        <v>250000</v>
      </c>
      <c r="N299" s="269"/>
      <c r="O299" s="58">
        <v>250000</v>
      </c>
      <c r="P299" s="269"/>
      <c r="Q299" s="58">
        <v>250000</v>
      </c>
      <c r="R299" s="269"/>
      <c r="S299" s="58">
        <f t="shared" ref="S299" si="127">S300</f>
        <v>200000</v>
      </c>
      <c r="T299" s="269"/>
      <c r="U299" s="58">
        <f>U300</f>
        <v>200000</v>
      </c>
      <c r="V299" s="269"/>
    </row>
    <row r="300" spans="1:22" ht="55.2">
      <c r="A300" s="211">
        <v>1</v>
      </c>
      <c r="B300" s="209" t="s">
        <v>998</v>
      </c>
      <c r="C300" s="211" t="s">
        <v>999</v>
      </c>
      <c r="D300" s="211" t="s">
        <v>1000</v>
      </c>
      <c r="E300" s="270" t="s">
        <v>1001</v>
      </c>
      <c r="F300" s="211" t="s">
        <v>1002</v>
      </c>
      <c r="G300" s="271">
        <v>1053000</v>
      </c>
      <c r="H300" s="269"/>
      <c r="I300" s="271">
        <v>1000000</v>
      </c>
      <c r="J300" s="269"/>
      <c r="K300" s="271">
        <v>250000</v>
      </c>
      <c r="L300" s="269"/>
      <c r="M300" s="271">
        <v>250000</v>
      </c>
      <c r="N300" s="269"/>
      <c r="O300" s="271">
        <v>250000</v>
      </c>
      <c r="P300" s="269"/>
      <c r="Q300" s="271">
        <v>250000</v>
      </c>
      <c r="R300" s="269"/>
      <c r="S300" s="271">
        <f>U300</f>
        <v>200000</v>
      </c>
      <c r="T300" s="269"/>
      <c r="U300" s="271">
        <v>200000</v>
      </c>
      <c r="V300" s="269"/>
    </row>
    <row r="301" spans="1:22">
      <c r="A301" s="272" t="s">
        <v>45</v>
      </c>
      <c r="B301" s="273" t="s">
        <v>446</v>
      </c>
      <c r="C301" s="57"/>
      <c r="D301" s="269"/>
      <c r="E301" s="267"/>
      <c r="F301" s="267"/>
      <c r="G301" s="274">
        <f>G302</f>
        <v>81000</v>
      </c>
      <c r="H301" s="269"/>
      <c r="I301" s="274">
        <f t="shared" ref="I301" si="128">I302</f>
        <v>76000</v>
      </c>
      <c r="J301" s="269"/>
      <c r="K301" s="274">
        <v>22800</v>
      </c>
      <c r="L301" s="269"/>
      <c r="M301" s="274">
        <v>22800</v>
      </c>
      <c r="N301" s="269"/>
      <c r="O301" s="274">
        <v>22800</v>
      </c>
      <c r="P301" s="269"/>
      <c r="Q301" s="274">
        <v>22800</v>
      </c>
      <c r="R301" s="269"/>
      <c r="S301" s="274">
        <f t="shared" ref="S301" si="129">S302</f>
        <v>18000</v>
      </c>
      <c r="T301" s="269"/>
      <c r="U301" s="274">
        <f>U302</f>
        <v>18000</v>
      </c>
      <c r="V301" s="269"/>
    </row>
    <row r="302" spans="1:22" ht="27.6">
      <c r="A302" s="275"/>
      <c r="B302" s="276" t="s">
        <v>1003</v>
      </c>
      <c r="C302" s="277"/>
      <c r="D302" s="269"/>
      <c r="E302" s="278"/>
      <c r="F302" s="278"/>
      <c r="G302" s="274">
        <f>SUM(G303)</f>
        <v>81000</v>
      </c>
      <c r="H302" s="269"/>
      <c r="I302" s="274">
        <f t="shared" ref="I302" si="130">SUM(I303)</f>
        <v>76000</v>
      </c>
      <c r="J302" s="269"/>
      <c r="K302" s="274">
        <v>22800</v>
      </c>
      <c r="L302" s="269"/>
      <c r="M302" s="274">
        <v>22800</v>
      </c>
      <c r="N302" s="269"/>
      <c r="O302" s="274">
        <v>22800</v>
      </c>
      <c r="P302" s="269"/>
      <c r="Q302" s="274">
        <v>22800</v>
      </c>
      <c r="R302" s="269"/>
      <c r="S302" s="274">
        <f t="shared" ref="S302" si="131">SUM(S303)</f>
        <v>18000</v>
      </c>
      <c r="T302" s="269"/>
      <c r="U302" s="274">
        <f>SUM(U303)</f>
        <v>18000</v>
      </c>
      <c r="V302" s="269"/>
    </row>
    <row r="303" spans="1:22" ht="41.4">
      <c r="A303" s="279">
        <v>1</v>
      </c>
      <c r="B303" s="280" t="s">
        <v>1004</v>
      </c>
      <c r="C303" s="281" t="s">
        <v>1005</v>
      </c>
      <c r="D303" s="211" t="s">
        <v>1000</v>
      </c>
      <c r="E303" s="270" t="s">
        <v>1001</v>
      </c>
      <c r="F303" s="211" t="s">
        <v>1006</v>
      </c>
      <c r="G303" s="271">
        <v>81000</v>
      </c>
      <c r="H303" s="269"/>
      <c r="I303" s="271">
        <v>76000</v>
      </c>
      <c r="J303" s="269"/>
      <c r="K303" s="271">
        <v>22800</v>
      </c>
      <c r="L303" s="269"/>
      <c r="M303" s="271">
        <v>22800</v>
      </c>
      <c r="N303" s="269"/>
      <c r="O303" s="271">
        <v>22800</v>
      </c>
      <c r="P303" s="269"/>
      <c r="Q303" s="271">
        <v>22800</v>
      </c>
      <c r="R303" s="269"/>
      <c r="S303" s="282">
        <v>18000</v>
      </c>
      <c r="T303" s="269"/>
      <c r="U303" s="282">
        <v>18000</v>
      </c>
      <c r="V303" s="269"/>
    </row>
    <row r="304" spans="1:22" ht="27.6">
      <c r="A304" s="220" t="s">
        <v>49</v>
      </c>
      <c r="B304" s="56" t="s">
        <v>1007</v>
      </c>
      <c r="C304" s="281"/>
      <c r="D304" s="269"/>
      <c r="E304" s="278"/>
      <c r="F304" s="281"/>
      <c r="G304" s="274">
        <f>G305</f>
        <v>104000</v>
      </c>
      <c r="H304" s="269"/>
      <c r="I304" s="274">
        <f t="shared" ref="I304" si="132">I305</f>
        <v>100000</v>
      </c>
      <c r="J304" s="269"/>
      <c r="K304" s="274">
        <v>42990</v>
      </c>
      <c r="L304" s="269"/>
      <c r="M304" s="274">
        <v>42490</v>
      </c>
      <c r="N304" s="269"/>
      <c r="O304" s="274">
        <v>42990</v>
      </c>
      <c r="P304" s="269"/>
      <c r="Q304" s="274">
        <v>42490</v>
      </c>
      <c r="R304" s="269"/>
      <c r="S304" s="274">
        <f t="shared" ref="S304" si="133">S305</f>
        <v>22000</v>
      </c>
      <c r="T304" s="269"/>
      <c r="U304" s="274">
        <f>U305</f>
        <v>22000</v>
      </c>
      <c r="V304" s="269"/>
    </row>
    <row r="305" spans="1:22" ht="28.8">
      <c r="A305" s="283" t="s">
        <v>393</v>
      </c>
      <c r="B305" s="284" t="s">
        <v>1008</v>
      </c>
      <c r="C305" s="277"/>
      <c r="D305" s="269"/>
      <c r="E305" s="285"/>
      <c r="F305" s="285"/>
      <c r="G305" s="286">
        <f>SUM(G306)</f>
        <v>104000</v>
      </c>
      <c r="H305" s="269"/>
      <c r="I305" s="286">
        <f t="shared" ref="I305" si="134">SUM(I306)</f>
        <v>100000</v>
      </c>
      <c r="J305" s="269"/>
      <c r="K305" s="286">
        <v>42990</v>
      </c>
      <c r="L305" s="269"/>
      <c r="M305" s="286">
        <v>42490</v>
      </c>
      <c r="N305" s="269"/>
      <c r="O305" s="286">
        <v>42990</v>
      </c>
      <c r="P305" s="269"/>
      <c r="Q305" s="286">
        <v>42490</v>
      </c>
      <c r="R305" s="269"/>
      <c r="S305" s="286">
        <f t="shared" ref="S305" si="135">SUM(S306)</f>
        <v>22000</v>
      </c>
      <c r="T305" s="269"/>
      <c r="U305" s="286">
        <f>SUM(U306)</f>
        <v>22000</v>
      </c>
      <c r="V305" s="269"/>
    </row>
    <row r="306" spans="1:22" ht="41.4">
      <c r="A306" s="211">
        <v>1</v>
      </c>
      <c r="B306" s="209" t="s">
        <v>1009</v>
      </c>
      <c r="C306" s="281" t="s">
        <v>1010</v>
      </c>
      <c r="D306" s="211" t="s">
        <v>1000</v>
      </c>
      <c r="E306" s="270" t="s">
        <v>1001</v>
      </c>
      <c r="F306" s="211" t="s">
        <v>1011</v>
      </c>
      <c r="G306" s="287">
        <v>104000</v>
      </c>
      <c r="H306" s="269"/>
      <c r="I306" s="287">
        <v>100000</v>
      </c>
      <c r="J306" s="269"/>
      <c r="K306" s="287">
        <v>42990</v>
      </c>
      <c r="L306" s="269"/>
      <c r="M306" s="287">
        <v>42490</v>
      </c>
      <c r="N306" s="269"/>
      <c r="O306" s="287">
        <v>42990</v>
      </c>
      <c r="P306" s="269"/>
      <c r="Q306" s="287">
        <v>42490</v>
      </c>
      <c r="R306" s="269"/>
      <c r="S306" s="282">
        <f>U306</f>
        <v>22000</v>
      </c>
      <c r="T306" s="269"/>
      <c r="U306" s="282">
        <v>22000</v>
      </c>
      <c r="V306" s="269"/>
    </row>
    <row r="307" spans="1:22">
      <c r="A307" s="220" t="s">
        <v>86</v>
      </c>
      <c r="B307" s="56" t="s">
        <v>1012</v>
      </c>
      <c r="C307" s="281"/>
      <c r="D307" s="269"/>
      <c r="E307" s="278"/>
      <c r="F307" s="281"/>
      <c r="G307" s="274">
        <f t="shared" ref="G307" si="136">G308</f>
        <v>1133692</v>
      </c>
      <c r="H307" s="269"/>
      <c r="I307" s="274">
        <f>I308</f>
        <v>1098692</v>
      </c>
      <c r="J307" s="269"/>
      <c r="K307" s="274">
        <v>51494</v>
      </c>
      <c r="L307" s="269"/>
      <c r="M307" s="274">
        <v>49000</v>
      </c>
      <c r="N307" s="269"/>
      <c r="O307" s="274">
        <v>51494</v>
      </c>
      <c r="P307" s="269"/>
      <c r="Q307" s="274">
        <v>49000</v>
      </c>
      <c r="R307" s="269"/>
      <c r="S307" s="274">
        <f t="shared" ref="S307" si="137">S308</f>
        <v>200000</v>
      </c>
      <c r="T307" s="269"/>
      <c r="U307" s="274">
        <f>U308</f>
        <v>200000</v>
      </c>
      <c r="V307" s="269"/>
    </row>
    <row r="308" spans="1:22" ht="28.8">
      <c r="A308" s="283" t="s">
        <v>393</v>
      </c>
      <c r="B308" s="284" t="s">
        <v>1008</v>
      </c>
      <c r="C308" s="277"/>
      <c r="D308" s="269"/>
      <c r="E308" s="285"/>
      <c r="F308" s="285"/>
      <c r="G308" s="286">
        <f t="shared" ref="G308" si="138">SUM(G309:G310)</f>
        <v>1133692</v>
      </c>
      <c r="H308" s="269"/>
      <c r="I308" s="286">
        <f t="shared" ref="I308" si="139">SUM(I309:I310)</f>
        <v>1098692</v>
      </c>
      <c r="J308" s="269"/>
      <c r="K308" s="286">
        <v>51494</v>
      </c>
      <c r="L308" s="269"/>
      <c r="M308" s="286">
        <v>49000</v>
      </c>
      <c r="N308" s="269"/>
      <c r="O308" s="286">
        <v>51494</v>
      </c>
      <c r="P308" s="269"/>
      <c r="Q308" s="286">
        <v>49000</v>
      </c>
      <c r="R308" s="269"/>
      <c r="S308" s="286">
        <f t="shared" ref="S308" si="140">SUM(S309:S310)</f>
        <v>200000</v>
      </c>
      <c r="T308" s="269"/>
      <c r="U308" s="286">
        <f>SUM(U309:U310)</f>
        <v>200000</v>
      </c>
      <c r="V308" s="269"/>
    </row>
    <row r="309" spans="1:22" ht="41.4">
      <c r="A309" s="211">
        <v>1</v>
      </c>
      <c r="B309" s="209" t="s">
        <v>1013</v>
      </c>
      <c r="C309" s="211" t="s">
        <v>1010</v>
      </c>
      <c r="D309" s="211" t="s">
        <v>1000</v>
      </c>
      <c r="E309" s="270" t="s">
        <v>1001</v>
      </c>
      <c r="F309" s="211" t="s">
        <v>1014</v>
      </c>
      <c r="G309" s="287">
        <v>503400</v>
      </c>
      <c r="H309" s="269"/>
      <c r="I309" s="287">
        <v>488400</v>
      </c>
      <c r="J309" s="269"/>
      <c r="K309" s="287">
        <v>1304</v>
      </c>
      <c r="L309" s="269"/>
      <c r="M309" s="287"/>
      <c r="N309" s="269"/>
      <c r="O309" s="287">
        <v>1304</v>
      </c>
      <c r="P309" s="269"/>
      <c r="Q309" s="287"/>
      <c r="R309" s="269"/>
      <c r="S309" s="282">
        <f>U309</f>
        <v>50000</v>
      </c>
      <c r="T309" s="269"/>
      <c r="U309" s="282">
        <v>50000</v>
      </c>
      <c r="V309" s="269"/>
    </row>
    <row r="310" spans="1:22" ht="55.2">
      <c r="A310" s="211">
        <v>2</v>
      </c>
      <c r="B310" s="209" t="s">
        <v>1015</v>
      </c>
      <c r="C310" s="211" t="s">
        <v>1016</v>
      </c>
      <c r="D310" s="211" t="s">
        <v>1000</v>
      </c>
      <c r="E310" s="270" t="s">
        <v>1001</v>
      </c>
      <c r="F310" s="288" t="s">
        <v>1017</v>
      </c>
      <c r="G310" s="287">
        <v>630292</v>
      </c>
      <c r="H310" s="269"/>
      <c r="I310" s="287">
        <v>610292</v>
      </c>
      <c r="J310" s="269"/>
      <c r="K310" s="287">
        <v>50190</v>
      </c>
      <c r="L310" s="269"/>
      <c r="M310" s="287">
        <v>49000</v>
      </c>
      <c r="N310" s="269"/>
      <c r="O310" s="287">
        <v>50190</v>
      </c>
      <c r="P310" s="269"/>
      <c r="Q310" s="287">
        <v>49000</v>
      </c>
      <c r="R310" s="269"/>
      <c r="S310" s="282">
        <f>U310</f>
        <v>150000</v>
      </c>
      <c r="T310" s="269"/>
      <c r="U310" s="282">
        <v>150000</v>
      </c>
      <c r="V310" s="269"/>
    </row>
    <row r="311" spans="1:22" ht="41.4">
      <c r="A311" s="275" t="s">
        <v>120</v>
      </c>
      <c r="B311" s="273" t="s">
        <v>1018</v>
      </c>
      <c r="C311" s="57"/>
      <c r="D311" s="269"/>
      <c r="E311" s="278"/>
      <c r="F311" s="57"/>
      <c r="G311" s="274">
        <f t="shared" ref="G311" si="141">+G312</f>
        <v>380365</v>
      </c>
      <c r="H311" s="269"/>
      <c r="I311" s="274">
        <f>+I312</f>
        <v>367365</v>
      </c>
      <c r="J311" s="269"/>
      <c r="K311" s="274">
        <v>8575</v>
      </c>
      <c r="L311" s="269"/>
      <c r="M311" s="274">
        <v>6575</v>
      </c>
      <c r="N311" s="269"/>
      <c r="O311" s="274">
        <v>8575</v>
      </c>
      <c r="P311" s="269"/>
      <c r="Q311" s="274">
        <v>6575</v>
      </c>
      <c r="R311" s="269"/>
      <c r="S311" s="274">
        <f>+S312</f>
        <v>106000</v>
      </c>
      <c r="T311" s="269"/>
      <c r="U311" s="274">
        <f>+U312</f>
        <v>106000</v>
      </c>
      <c r="V311" s="269"/>
    </row>
    <row r="312" spans="1:22" ht="28.8">
      <c r="A312" s="289"/>
      <c r="B312" s="284" t="s">
        <v>1008</v>
      </c>
      <c r="C312" s="277"/>
      <c r="D312" s="269"/>
      <c r="E312" s="270"/>
      <c r="F312" s="277"/>
      <c r="G312" s="286">
        <f t="shared" ref="G312" si="142">SUM(G313:G315)</f>
        <v>380365</v>
      </c>
      <c r="H312" s="269"/>
      <c r="I312" s="286">
        <f>SUM(I313:I315)</f>
        <v>367365</v>
      </c>
      <c r="J312" s="269"/>
      <c r="K312" s="286">
        <v>8575</v>
      </c>
      <c r="L312" s="269"/>
      <c r="M312" s="286">
        <v>6575</v>
      </c>
      <c r="N312" s="269"/>
      <c r="O312" s="286">
        <v>8575</v>
      </c>
      <c r="P312" s="269"/>
      <c r="Q312" s="286">
        <v>6575</v>
      </c>
      <c r="R312" s="269"/>
      <c r="S312" s="286">
        <f t="shared" ref="S312" si="143">SUM(S313:S315)</f>
        <v>106000</v>
      </c>
      <c r="T312" s="269"/>
      <c r="U312" s="286">
        <f>SUM(U313:U315)</f>
        <v>106000</v>
      </c>
      <c r="V312" s="269"/>
    </row>
    <row r="313" spans="1:22" ht="55.2">
      <c r="A313" s="279">
        <v>1</v>
      </c>
      <c r="B313" s="290" t="s">
        <v>1019</v>
      </c>
      <c r="C313" s="211" t="s">
        <v>1020</v>
      </c>
      <c r="D313" s="211" t="s">
        <v>1000</v>
      </c>
      <c r="E313" s="270" t="s">
        <v>1001</v>
      </c>
      <c r="F313" s="211" t="s">
        <v>1021</v>
      </c>
      <c r="G313" s="271">
        <v>102365</v>
      </c>
      <c r="H313" s="269"/>
      <c r="I313" s="271">
        <v>98365</v>
      </c>
      <c r="J313" s="269"/>
      <c r="K313" s="271">
        <v>1575</v>
      </c>
      <c r="L313" s="269"/>
      <c r="M313" s="271">
        <v>1575</v>
      </c>
      <c r="N313" s="269"/>
      <c r="O313" s="271">
        <v>1575</v>
      </c>
      <c r="P313" s="269"/>
      <c r="Q313" s="271">
        <v>1575</v>
      </c>
      <c r="R313" s="269"/>
      <c r="S313" s="271">
        <v>32000</v>
      </c>
      <c r="T313" s="269"/>
      <c r="U313" s="271">
        <v>32000</v>
      </c>
      <c r="V313" s="269"/>
    </row>
    <row r="314" spans="1:22" ht="69">
      <c r="A314" s="279">
        <v>2</v>
      </c>
      <c r="B314" s="209" t="s">
        <v>1022</v>
      </c>
      <c r="C314" s="211" t="s">
        <v>1023</v>
      </c>
      <c r="D314" s="211" t="s">
        <v>1000</v>
      </c>
      <c r="E314" s="270" t="s">
        <v>1001</v>
      </c>
      <c r="F314" s="211" t="s">
        <v>1024</v>
      </c>
      <c r="G314" s="271">
        <v>114000</v>
      </c>
      <c r="H314" s="269"/>
      <c r="I314" s="271">
        <v>110000</v>
      </c>
      <c r="J314" s="269"/>
      <c r="K314" s="271">
        <v>5400</v>
      </c>
      <c r="L314" s="269"/>
      <c r="M314" s="271">
        <v>5000</v>
      </c>
      <c r="N314" s="269"/>
      <c r="O314" s="271">
        <v>5400</v>
      </c>
      <c r="P314" s="269"/>
      <c r="Q314" s="271">
        <v>5000</v>
      </c>
      <c r="R314" s="269"/>
      <c r="S314" s="271">
        <v>35000</v>
      </c>
      <c r="T314" s="269"/>
      <c r="U314" s="271">
        <v>35000</v>
      </c>
      <c r="V314" s="269"/>
    </row>
    <row r="315" spans="1:22" ht="55.2">
      <c r="A315" s="279">
        <v>3</v>
      </c>
      <c r="B315" s="209" t="s">
        <v>1025</v>
      </c>
      <c r="C315" s="211" t="s">
        <v>1026</v>
      </c>
      <c r="D315" s="211" t="s">
        <v>1000</v>
      </c>
      <c r="E315" s="270" t="s">
        <v>1001</v>
      </c>
      <c r="F315" s="211" t="s">
        <v>1027</v>
      </c>
      <c r="G315" s="271">
        <v>164000</v>
      </c>
      <c r="H315" s="269"/>
      <c r="I315" s="271">
        <v>159000</v>
      </c>
      <c r="J315" s="269"/>
      <c r="K315" s="271">
        <v>1600</v>
      </c>
      <c r="L315" s="269"/>
      <c r="M315" s="271"/>
      <c r="N315" s="269"/>
      <c r="O315" s="271">
        <v>1600</v>
      </c>
      <c r="P315" s="269"/>
      <c r="Q315" s="271"/>
      <c r="R315" s="269"/>
      <c r="S315" s="271">
        <f>U315</f>
        <v>39000</v>
      </c>
      <c r="T315" s="269"/>
      <c r="U315" s="271">
        <v>39000</v>
      </c>
      <c r="V315" s="269"/>
    </row>
    <row r="316" spans="1:22">
      <c r="A316" s="275" t="s">
        <v>137</v>
      </c>
      <c r="B316" s="56" t="s">
        <v>1028</v>
      </c>
      <c r="C316" s="278"/>
      <c r="D316" s="269"/>
      <c r="E316" s="270"/>
      <c r="F316" s="272"/>
      <c r="G316" s="274">
        <f>G317</f>
        <v>1755000</v>
      </c>
      <c r="H316" s="269"/>
      <c r="I316" s="274">
        <f t="shared" ref="I316" si="144">I317</f>
        <v>1693000</v>
      </c>
      <c r="J316" s="269"/>
      <c r="K316" s="274">
        <v>517754</v>
      </c>
      <c r="L316" s="269"/>
      <c r="M316" s="274">
        <v>485000</v>
      </c>
      <c r="N316" s="269"/>
      <c r="O316" s="274">
        <v>517754</v>
      </c>
      <c r="P316" s="269"/>
      <c r="Q316" s="274">
        <v>485000</v>
      </c>
      <c r="R316" s="269"/>
      <c r="S316" s="274">
        <f t="shared" ref="S316" si="145">S317</f>
        <v>397000</v>
      </c>
      <c r="T316" s="269"/>
      <c r="U316" s="274">
        <f>U317</f>
        <v>397000</v>
      </c>
      <c r="V316" s="269"/>
    </row>
    <row r="317" spans="1:22" ht="28.8">
      <c r="A317" s="289"/>
      <c r="B317" s="284" t="s">
        <v>1008</v>
      </c>
      <c r="C317" s="277"/>
      <c r="D317" s="269"/>
      <c r="E317" s="270"/>
      <c r="F317" s="277"/>
      <c r="G317" s="286">
        <f t="shared" ref="G317" si="146">SUM(G318:G327)</f>
        <v>1755000</v>
      </c>
      <c r="H317" s="269"/>
      <c r="I317" s="286">
        <f>SUM(I318:I327)</f>
        <v>1693000</v>
      </c>
      <c r="J317" s="269"/>
      <c r="K317" s="286">
        <v>517754</v>
      </c>
      <c r="L317" s="269"/>
      <c r="M317" s="286">
        <v>485000</v>
      </c>
      <c r="N317" s="269"/>
      <c r="O317" s="286">
        <v>517754</v>
      </c>
      <c r="P317" s="269"/>
      <c r="Q317" s="286">
        <v>485000</v>
      </c>
      <c r="R317" s="269"/>
      <c r="S317" s="286">
        <f t="shared" ref="S317" si="147">SUM(S318:S327)</f>
        <v>397000</v>
      </c>
      <c r="T317" s="269"/>
      <c r="U317" s="286">
        <f>SUM(U318:U327)</f>
        <v>397000</v>
      </c>
      <c r="V317" s="269"/>
    </row>
    <row r="318" spans="1:22" ht="41.4">
      <c r="A318" s="211">
        <v>1</v>
      </c>
      <c r="B318" s="209" t="s">
        <v>1029</v>
      </c>
      <c r="C318" s="211" t="s">
        <v>1030</v>
      </c>
      <c r="D318" s="211" t="s">
        <v>1000</v>
      </c>
      <c r="E318" s="270" t="s">
        <v>1001</v>
      </c>
      <c r="F318" s="211" t="s">
        <v>1031</v>
      </c>
      <c r="G318" s="271">
        <v>225000</v>
      </c>
      <c r="H318" s="269"/>
      <c r="I318" s="271">
        <v>217000</v>
      </c>
      <c r="J318" s="269"/>
      <c r="K318" s="271">
        <v>66069</v>
      </c>
      <c r="L318" s="269"/>
      <c r="M318" s="271">
        <v>65000</v>
      </c>
      <c r="N318" s="269"/>
      <c r="O318" s="271">
        <v>66069</v>
      </c>
      <c r="P318" s="269"/>
      <c r="Q318" s="271">
        <v>65000</v>
      </c>
      <c r="R318" s="269"/>
      <c r="S318" s="271">
        <f t="shared" ref="S318:S327" si="148">U318</f>
        <v>51000</v>
      </c>
      <c r="T318" s="269"/>
      <c r="U318" s="271">
        <v>51000</v>
      </c>
      <c r="V318" s="269"/>
    </row>
    <row r="319" spans="1:22" ht="27.6">
      <c r="A319" s="211">
        <v>2</v>
      </c>
      <c r="B319" s="209" t="s">
        <v>1032</v>
      </c>
      <c r="C319" s="211" t="s">
        <v>1033</v>
      </c>
      <c r="D319" s="211" t="s">
        <v>1000</v>
      </c>
      <c r="E319" s="270" t="s">
        <v>1001</v>
      </c>
      <c r="F319" s="211" t="s">
        <v>1034</v>
      </c>
      <c r="G319" s="271">
        <v>100000</v>
      </c>
      <c r="H319" s="269"/>
      <c r="I319" s="271">
        <v>96000</v>
      </c>
      <c r="J319" s="269"/>
      <c r="K319" s="271">
        <v>29800</v>
      </c>
      <c r="L319" s="269"/>
      <c r="M319" s="271">
        <v>29000</v>
      </c>
      <c r="N319" s="269"/>
      <c r="O319" s="271">
        <v>29800</v>
      </c>
      <c r="P319" s="269"/>
      <c r="Q319" s="271">
        <v>29000</v>
      </c>
      <c r="R319" s="269"/>
      <c r="S319" s="271">
        <f t="shared" si="148"/>
        <v>23000</v>
      </c>
      <c r="T319" s="269"/>
      <c r="U319" s="271">
        <v>23000</v>
      </c>
      <c r="V319" s="269"/>
    </row>
    <row r="320" spans="1:22" ht="41.4">
      <c r="A320" s="211">
        <v>3</v>
      </c>
      <c r="B320" s="209" t="s">
        <v>1035</v>
      </c>
      <c r="C320" s="211" t="s">
        <v>1036</v>
      </c>
      <c r="D320" s="211" t="s">
        <v>1000</v>
      </c>
      <c r="E320" s="270" t="s">
        <v>1001</v>
      </c>
      <c r="F320" s="211" t="s">
        <v>1037</v>
      </c>
      <c r="G320" s="271">
        <v>140000</v>
      </c>
      <c r="H320" s="269"/>
      <c r="I320" s="271">
        <v>134000</v>
      </c>
      <c r="J320" s="269"/>
      <c r="K320" s="271">
        <v>25800</v>
      </c>
      <c r="L320" s="269"/>
      <c r="M320" s="271">
        <v>25000</v>
      </c>
      <c r="N320" s="269"/>
      <c r="O320" s="271">
        <v>25800</v>
      </c>
      <c r="P320" s="269"/>
      <c r="Q320" s="271">
        <v>25000</v>
      </c>
      <c r="R320" s="269"/>
      <c r="S320" s="271">
        <f t="shared" si="148"/>
        <v>36000</v>
      </c>
      <c r="T320" s="269"/>
      <c r="U320" s="271">
        <v>36000</v>
      </c>
      <c r="V320" s="269"/>
    </row>
    <row r="321" spans="1:22" ht="55.2">
      <c r="A321" s="211">
        <v>4</v>
      </c>
      <c r="B321" s="209" t="s">
        <v>1038</v>
      </c>
      <c r="C321" s="211" t="s">
        <v>1039</v>
      </c>
      <c r="D321" s="211" t="s">
        <v>1000</v>
      </c>
      <c r="E321" s="270" t="s">
        <v>1001</v>
      </c>
      <c r="F321" s="211" t="s">
        <v>1040</v>
      </c>
      <c r="G321" s="271">
        <v>200000</v>
      </c>
      <c r="H321" s="269"/>
      <c r="I321" s="271">
        <v>192000</v>
      </c>
      <c r="J321" s="269"/>
      <c r="K321" s="271">
        <v>61990</v>
      </c>
      <c r="L321" s="269"/>
      <c r="M321" s="271">
        <v>61000</v>
      </c>
      <c r="N321" s="269"/>
      <c r="O321" s="271">
        <v>61990</v>
      </c>
      <c r="P321" s="269"/>
      <c r="Q321" s="271">
        <v>61000</v>
      </c>
      <c r="R321" s="269"/>
      <c r="S321" s="271">
        <f t="shared" si="148"/>
        <v>45000</v>
      </c>
      <c r="T321" s="269"/>
      <c r="U321" s="271">
        <v>45000</v>
      </c>
      <c r="V321" s="269"/>
    </row>
    <row r="322" spans="1:22" ht="41.4">
      <c r="A322" s="211">
        <v>5</v>
      </c>
      <c r="B322" s="209" t="s">
        <v>1041</v>
      </c>
      <c r="C322" s="211" t="s">
        <v>1042</v>
      </c>
      <c r="D322" s="211" t="s">
        <v>1000</v>
      </c>
      <c r="E322" s="270" t="s">
        <v>1001</v>
      </c>
      <c r="F322" s="211" t="s">
        <v>1043</v>
      </c>
      <c r="G322" s="271">
        <v>190000</v>
      </c>
      <c r="H322" s="269"/>
      <c r="I322" s="271">
        <v>184000</v>
      </c>
      <c r="J322" s="269"/>
      <c r="K322" s="271">
        <v>55977</v>
      </c>
      <c r="L322" s="269"/>
      <c r="M322" s="271">
        <v>55000</v>
      </c>
      <c r="N322" s="269"/>
      <c r="O322" s="271">
        <v>55977</v>
      </c>
      <c r="P322" s="269"/>
      <c r="Q322" s="271">
        <v>55000</v>
      </c>
      <c r="R322" s="269"/>
      <c r="S322" s="271">
        <f t="shared" si="148"/>
        <v>45000</v>
      </c>
      <c r="T322" s="269"/>
      <c r="U322" s="271">
        <v>45000</v>
      </c>
      <c r="V322" s="269"/>
    </row>
    <row r="323" spans="1:22" ht="41.4">
      <c r="A323" s="211">
        <v>6</v>
      </c>
      <c r="B323" s="209" t="s">
        <v>1044</v>
      </c>
      <c r="C323" s="211" t="s">
        <v>1045</v>
      </c>
      <c r="D323" s="211" t="s">
        <v>1000</v>
      </c>
      <c r="E323" s="270" t="s">
        <v>1001</v>
      </c>
      <c r="F323" s="211" t="s">
        <v>1046</v>
      </c>
      <c r="G323" s="271">
        <v>190000</v>
      </c>
      <c r="H323" s="269"/>
      <c r="I323" s="271">
        <v>184000</v>
      </c>
      <c r="J323" s="269"/>
      <c r="K323" s="271">
        <v>55990</v>
      </c>
      <c r="L323" s="269"/>
      <c r="M323" s="271">
        <v>55000</v>
      </c>
      <c r="N323" s="269"/>
      <c r="O323" s="271">
        <v>55990</v>
      </c>
      <c r="P323" s="269"/>
      <c r="Q323" s="271">
        <v>55000</v>
      </c>
      <c r="R323" s="269"/>
      <c r="S323" s="271">
        <f t="shared" si="148"/>
        <v>45000</v>
      </c>
      <c r="T323" s="269"/>
      <c r="U323" s="271">
        <v>45000</v>
      </c>
      <c r="V323" s="269"/>
    </row>
    <row r="324" spans="1:22" ht="41.4">
      <c r="A324" s="211">
        <v>7</v>
      </c>
      <c r="B324" s="209" t="s">
        <v>1047</v>
      </c>
      <c r="C324" s="211" t="s">
        <v>1026</v>
      </c>
      <c r="D324" s="211" t="s">
        <v>1000</v>
      </c>
      <c r="E324" s="270" t="s">
        <v>1001</v>
      </c>
      <c r="F324" s="211" t="s">
        <v>1048</v>
      </c>
      <c r="G324" s="271">
        <v>320000</v>
      </c>
      <c r="H324" s="269"/>
      <c r="I324" s="271">
        <v>310000</v>
      </c>
      <c r="J324" s="269"/>
      <c r="K324" s="271">
        <v>117478</v>
      </c>
      <c r="L324" s="269"/>
      <c r="M324" s="271">
        <v>93000</v>
      </c>
      <c r="N324" s="269"/>
      <c r="O324" s="271">
        <v>117478</v>
      </c>
      <c r="P324" s="269"/>
      <c r="Q324" s="271">
        <v>93000</v>
      </c>
      <c r="R324" s="269"/>
      <c r="S324" s="271">
        <f t="shared" si="148"/>
        <v>60000</v>
      </c>
      <c r="T324" s="269"/>
      <c r="U324" s="271">
        <v>60000</v>
      </c>
      <c r="V324" s="269"/>
    </row>
    <row r="325" spans="1:22" ht="27.6">
      <c r="A325" s="211">
        <v>8</v>
      </c>
      <c r="B325" s="209" t="s">
        <v>1049</v>
      </c>
      <c r="C325" s="211" t="s">
        <v>1036</v>
      </c>
      <c r="D325" s="211" t="s">
        <v>1000</v>
      </c>
      <c r="E325" s="270" t="s">
        <v>1001</v>
      </c>
      <c r="F325" s="211" t="s">
        <v>1050</v>
      </c>
      <c r="G325" s="271">
        <v>150000</v>
      </c>
      <c r="H325" s="269"/>
      <c r="I325" s="271">
        <v>144000</v>
      </c>
      <c r="J325" s="269"/>
      <c r="K325" s="271">
        <v>35900</v>
      </c>
      <c r="L325" s="269"/>
      <c r="M325" s="271">
        <v>35000</v>
      </c>
      <c r="N325" s="269"/>
      <c r="O325" s="271">
        <v>35900</v>
      </c>
      <c r="P325" s="269"/>
      <c r="Q325" s="271">
        <v>35000</v>
      </c>
      <c r="R325" s="269"/>
      <c r="S325" s="271">
        <f t="shared" si="148"/>
        <v>36000</v>
      </c>
      <c r="T325" s="269"/>
      <c r="U325" s="271">
        <v>36000</v>
      </c>
      <c r="V325" s="269"/>
    </row>
    <row r="326" spans="1:22" ht="41.4">
      <c r="A326" s="211">
        <v>9</v>
      </c>
      <c r="B326" s="290" t="s">
        <v>1051</v>
      </c>
      <c r="C326" s="211" t="s">
        <v>1023</v>
      </c>
      <c r="D326" s="211" t="s">
        <v>1000</v>
      </c>
      <c r="E326" s="270" t="s">
        <v>1001</v>
      </c>
      <c r="F326" s="211" t="s">
        <v>1052</v>
      </c>
      <c r="G326" s="271">
        <v>100000</v>
      </c>
      <c r="H326" s="269"/>
      <c r="I326" s="271">
        <v>96000</v>
      </c>
      <c r="J326" s="269"/>
      <c r="K326" s="271">
        <v>28800</v>
      </c>
      <c r="L326" s="269"/>
      <c r="M326" s="271">
        <v>28000</v>
      </c>
      <c r="N326" s="269"/>
      <c r="O326" s="271">
        <v>28800</v>
      </c>
      <c r="P326" s="269"/>
      <c r="Q326" s="271">
        <v>28000</v>
      </c>
      <c r="R326" s="269"/>
      <c r="S326" s="271">
        <f t="shared" si="148"/>
        <v>23000</v>
      </c>
      <c r="T326" s="269"/>
      <c r="U326" s="271">
        <v>23000</v>
      </c>
      <c r="V326" s="269"/>
    </row>
    <row r="327" spans="1:22" ht="55.2">
      <c r="A327" s="211">
        <v>10</v>
      </c>
      <c r="B327" s="209" t="s">
        <v>1053</v>
      </c>
      <c r="C327" s="211" t="s">
        <v>1054</v>
      </c>
      <c r="D327" s="211" t="s">
        <v>1000</v>
      </c>
      <c r="E327" s="270" t="s">
        <v>1001</v>
      </c>
      <c r="F327" s="211" t="s">
        <v>1055</v>
      </c>
      <c r="G327" s="271">
        <v>140000</v>
      </c>
      <c r="H327" s="269"/>
      <c r="I327" s="271">
        <v>136000</v>
      </c>
      <c r="J327" s="269"/>
      <c r="K327" s="271">
        <v>39950</v>
      </c>
      <c r="L327" s="269"/>
      <c r="M327" s="271">
        <v>39000</v>
      </c>
      <c r="N327" s="269"/>
      <c r="O327" s="271">
        <v>39950</v>
      </c>
      <c r="P327" s="269"/>
      <c r="Q327" s="271">
        <v>39000</v>
      </c>
      <c r="R327" s="269"/>
      <c r="S327" s="271">
        <f t="shared" si="148"/>
        <v>33000</v>
      </c>
      <c r="T327" s="269"/>
      <c r="U327" s="271">
        <v>33000</v>
      </c>
      <c r="V327" s="269"/>
    </row>
    <row r="328" spans="1:22" ht="14.4">
      <c r="A328" s="272" t="s">
        <v>272</v>
      </c>
      <c r="B328" s="273" t="s">
        <v>1056</v>
      </c>
      <c r="C328" s="57"/>
      <c r="D328" s="269"/>
      <c r="E328" s="270"/>
      <c r="F328" s="286"/>
      <c r="G328" s="286">
        <f>G329</f>
        <v>230071</v>
      </c>
      <c r="H328" s="269"/>
      <c r="I328" s="286">
        <f t="shared" ref="I328" si="149">I329</f>
        <v>221071</v>
      </c>
      <c r="J328" s="269"/>
      <c r="K328" s="286">
        <v>71933</v>
      </c>
      <c r="L328" s="269"/>
      <c r="M328" s="286">
        <v>70943</v>
      </c>
      <c r="N328" s="269"/>
      <c r="O328" s="286">
        <v>71933</v>
      </c>
      <c r="P328" s="269"/>
      <c r="Q328" s="286">
        <v>70943</v>
      </c>
      <c r="R328" s="269"/>
      <c r="S328" s="286">
        <f t="shared" ref="S328" si="150">S329</f>
        <v>86200</v>
      </c>
      <c r="T328" s="269"/>
      <c r="U328" s="286">
        <f>U329</f>
        <v>86200</v>
      </c>
      <c r="V328" s="269"/>
    </row>
    <row r="329" spans="1:22" ht="28.8">
      <c r="A329" s="289"/>
      <c r="B329" s="284" t="s">
        <v>1008</v>
      </c>
      <c r="C329" s="277"/>
      <c r="D329" s="269"/>
      <c r="E329" s="270"/>
      <c r="F329" s="277"/>
      <c r="G329" s="286">
        <f>SUM(G330:G331)</f>
        <v>230071</v>
      </c>
      <c r="H329" s="269"/>
      <c r="I329" s="286">
        <f t="shared" ref="I329" si="151">SUM(I330:I331)</f>
        <v>221071</v>
      </c>
      <c r="J329" s="269"/>
      <c r="K329" s="286">
        <v>71933</v>
      </c>
      <c r="L329" s="269"/>
      <c r="M329" s="286">
        <v>70943</v>
      </c>
      <c r="N329" s="269"/>
      <c r="O329" s="286">
        <v>71933</v>
      </c>
      <c r="P329" s="269"/>
      <c r="Q329" s="286">
        <v>70943</v>
      </c>
      <c r="R329" s="269"/>
      <c r="S329" s="286">
        <f t="shared" ref="S329" si="152">SUM(S330:S331)</f>
        <v>86200</v>
      </c>
      <c r="T329" s="269"/>
      <c r="U329" s="286">
        <f>SUM(U330:U331)</f>
        <v>86200</v>
      </c>
      <c r="V329" s="269"/>
    </row>
    <row r="330" spans="1:22" ht="41.4">
      <c r="A330" s="279">
        <v>1</v>
      </c>
      <c r="B330" s="209" t="s">
        <v>1057</v>
      </c>
      <c r="C330" s="211" t="s">
        <v>1058</v>
      </c>
      <c r="D330" s="211" t="s">
        <v>1000</v>
      </c>
      <c r="E330" s="270" t="s">
        <v>1001</v>
      </c>
      <c r="F330" s="211" t="s">
        <v>1059</v>
      </c>
      <c r="G330" s="271">
        <v>130071</v>
      </c>
      <c r="H330" s="269"/>
      <c r="I330" s="271">
        <v>125071</v>
      </c>
      <c r="J330" s="269"/>
      <c r="K330" s="271">
        <v>23892</v>
      </c>
      <c r="L330" s="269"/>
      <c r="M330" s="271">
        <v>23892</v>
      </c>
      <c r="N330" s="269"/>
      <c r="O330" s="271">
        <v>23892</v>
      </c>
      <c r="P330" s="269"/>
      <c r="Q330" s="271">
        <v>23892</v>
      </c>
      <c r="R330" s="269"/>
      <c r="S330" s="271">
        <f>U330</f>
        <v>69200</v>
      </c>
      <c r="T330" s="269"/>
      <c r="U330" s="271">
        <f>70000-800</f>
        <v>69200</v>
      </c>
      <c r="V330" s="269"/>
    </row>
    <row r="331" spans="1:22" ht="69">
      <c r="A331" s="279">
        <v>2</v>
      </c>
      <c r="B331" s="209" t="s">
        <v>1060</v>
      </c>
      <c r="C331" s="211" t="s">
        <v>1026</v>
      </c>
      <c r="D331" s="211" t="s">
        <v>1000</v>
      </c>
      <c r="E331" s="270" t="s">
        <v>1001</v>
      </c>
      <c r="F331" s="288" t="s">
        <v>1061</v>
      </c>
      <c r="G331" s="271">
        <v>100000</v>
      </c>
      <c r="H331" s="269"/>
      <c r="I331" s="271">
        <v>96000</v>
      </c>
      <c r="J331" s="269"/>
      <c r="K331" s="271">
        <v>48041</v>
      </c>
      <c r="L331" s="269"/>
      <c r="M331" s="271">
        <v>47051</v>
      </c>
      <c r="N331" s="269"/>
      <c r="O331" s="271">
        <v>48041</v>
      </c>
      <c r="P331" s="269"/>
      <c r="Q331" s="271">
        <v>47051</v>
      </c>
      <c r="R331" s="269"/>
      <c r="S331" s="271">
        <f>U331</f>
        <v>17000</v>
      </c>
      <c r="T331" s="269"/>
      <c r="U331" s="271">
        <v>17000</v>
      </c>
      <c r="V331" s="269"/>
    </row>
    <row r="332" spans="1:22">
      <c r="A332" s="55" t="s">
        <v>274</v>
      </c>
      <c r="B332" s="56" t="s">
        <v>1062</v>
      </c>
      <c r="C332" s="57"/>
      <c r="D332" s="269"/>
      <c r="E332" s="55"/>
      <c r="F332" s="55"/>
      <c r="G332" s="58">
        <f>G333</f>
        <v>330000</v>
      </c>
      <c r="H332" s="269"/>
      <c r="I332" s="58">
        <f t="shared" ref="I332" si="153">I333</f>
        <v>317000</v>
      </c>
      <c r="J332" s="269"/>
      <c r="K332" s="58">
        <v>1299</v>
      </c>
      <c r="L332" s="269"/>
      <c r="M332" s="58">
        <v>1299</v>
      </c>
      <c r="N332" s="269"/>
      <c r="O332" s="58">
        <v>1299</v>
      </c>
      <c r="P332" s="269"/>
      <c r="Q332" s="58">
        <v>1299</v>
      </c>
      <c r="R332" s="269"/>
      <c r="S332" s="58">
        <f t="shared" ref="S332" si="154">S333</f>
        <v>100000</v>
      </c>
      <c r="T332" s="269"/>
      <c r="U332" s="58">
        <f>U333</f>
        <v>100000</v>
      </c>
      <c r="V332" s="269"/>
    </row>
    <row r="333" spans="1:22" ht="55.2">
      <c r="A333" s="279">
        <v>1</v>
      </c>
      <c r="B333" s="280" t="s">
        <v>1063</v>
      </c>
      <c r="C333" s="281" t="s">
        <v>1064</v>
      </c>
      <c r="D333" s="211" t="s">
        <v>1000</v>
      </c>
      <c r="E333" s="270" t="s">
        <v>1001</v>
      </c>
      <c r="F333" s="281" t="s">
        <v>1065</v>
      </c>
      <c r="G333" s="271">
        <v>330000</v>
      </c>
      <c r="H333" s="269"/>
      <c r="I333" s="271">
        <v>317000</v>
      </c>
      <c r="J333" s="269"/>
      <c r="K333" s="271">
        <v>1299</v>
      </c>
      <c r="L333" s="269"/>
      <c r="M333" s="271">
        <v>1299</v>
      </c>
      <c r="N333" s="269"/>
      <c r="O333" s="271">
        <v>1299</v>
      </c>
      <c r="P333" s="269"/>
      <c r="Q333" s="271">
        <v>1299</v>
      </c>
      <c r="R333" s="269"/>
      <c r="S333" s="271">
        <f>U333</f>
        <v>100000</v>
      </c>
      <c r="T333" s="269"/>
      <c r="U333" s="271">
        <v>100000</v>
      </c>
      <c r="V333" s="269"/>
    </row>
    <row r="334" spans="1:22" ht="27.6">
      <c r="A334" s="55"/>
      <c r="B334" s="56" t="s">
        <v>1066</v>
      </c>
      <c r="C334" s="57"/>
      <c r="D334" s="269"/>
      <c r="E334" s="55"/>
      <c r="F334" s="55"/>
      <c r="G334" s="58">
        <f t="shared" ref="G334" si="155">SUM(G335:G336)</f>
        <v>210000</v>
      </c>
      <c r="H334" s="269"/>
      <c r="I334" s="58">
        <f>SUM(I335:I336)</f>
        <v>126851</v>
      </c>
      <c r="J334" s="269"/>
      <c r="K334" s="58">
        <v>2246</v>
      </c>
      <c r="L334" s="269"/>
      <c r="M334" s="58">
        <v>881</v>
      </c>
      <c r="N334" s="269"/>
      <c r="O334" s="58">
        <v>2246</v>
      </c>
      <c r="P334" s="269"/>
      <c r="Q334" s="58">
        <v>881</v>
      </c>
      <c r="R334" s="269"/>
      <c r="S334" s="58">
        <v>25000</v>
      </c>
      <c r="T334" s="269"/>
      <c r="U334" s="58">
        <v>25000</v>
      </c>
      <c r="V334" s="269"/>
    </row>
    <row r="335" spans="1:22" ht="27.6">
      <c r="A335" s="279">
        <v>1</v>
      </c>
      <c r="B335" s="209" t="s">
        <v>1067</v>
      </c>
      <c r="C335" s="211" t="s">
        <v>1068</v>
      </c>
      <c r="D335" s="211" t="s">
        <v>1000</v>
      </c>
      <c r="E335" s="270"/>
      <c r="F335" s="211" t="s">
        <v>1069</v>
      </c>
      <c r="G335" s="271">
        <v>100000</v>
      </c>
      <c r="H335" s="269"/>
      <c r="I335" s="271">
        <v>96000</v>
      </c>
      <c r="J335" s="269"/>
      <c r="K335" s="271">
        <v>1365</v>
      </c>
      <c r="L335" s="269"/>
      <c r="M335" s="271"/>
      <c r="N335" s="269"/>
      <c r="O335" s="271">
        <v>1365</v>
      </c>
      <c r="P335" s="269"/>
      <c r="Q335" s="271"/>
      <c r="R335" s="269"/>
      <c r="S335" s="271">
        <f>U335</f>
        <v>0</v>
      </c>
      <c r="T335" s="269"/>
      <c r="U335" s="271"/>
      <c r="V335" s="269"/>
    </row>
    <row r="336" spans="1:22" ht="55.2">
      <c r="A336" s="211">
        <v>2</v>
      </c>
      <c r="B336" s="280" t="s">
        <v>1070</v>
      </c>
      <c r="C336" s="281" t="s">
        <v>1016</v>
      </c>
      <c r="D336" s="211" t="s">
        <v>1000</v>
      </c>
      <c r="E336" s="278"/>
      <c r="F336" s="291" t="s">
        <v>1071</v>
      </c>
      <c r="G336" s="292">
        <v>110000</v>
      </c>
      <c r="H336" s="269"/>
      <c r="I336" s="293">
        <v>30851</v>
      </c>
      <c r="J336" s="269"/>
      <c r="K336" s="287">
        <v>881</v>
      </c>
      <c r="L336" s="269"/>
      <c r="M336" s="287">
        <v>881</v>
      </c>
      <c r="N336" s="269"/>
      <c r="O336" s="287">
        <v>881</v>
      </c>
      <c r="P336" s="269"/>
      <c r="Q336" s="287">
        <v>881</v>
      </c>
      <c r="R336" s="269"/>
      <c r="S336" s="282">
        <f>U336</f>
        <v>0</v>
      </c>
      <c r="T336" s="269"/>
      <c r="U336" s="282"/>
      <c r="V336" s="269"/>
    </row>
    <row r="337" spans="1:22" ht="69">
      <c r="A337" s="278" t="s">
        <v>1072</v>
      </c>
      <c r="B337" s="56" t="s">
        <v>1073</v>
      </c>
      <c r="C337" s="269"/>
      <c r="D337" s="269"/>
      <c r="E337" s="269"/>
      <c r="F337" s="294">
        <f>SUM(F339:F355)</f>
        <v>0</v>
      </c>
      <c r="G337" s="58">
        <f>G338+G349</f>
        <v>22355400</v>
      </c>
      <c r="H337" s="269"/>
      <c r="I337" s="58">
        <f t="shared" ref="I337" si="156">I338+I349</f>
        <v>21079000</v>
      </c>
      <c r="J337" s="269"/>
      <c r="K337" s="269"/>
      <c r="L337" s="269"/>
      <c r="M337" s="269"/>
      <c r="N337" s="269"/>
      <c r="O337" s="269"/>
      <c r="P337" s="269"/>
      <c r="Q337" s="269"/>
      <c r="R337" s="269"/>
      <c r="S337" s="58">
        <f t="shared" ref="S337" si="157">S338+S349</f>
        <v>1095000</v>
      </c>
      <c r="T337" s="58"/>
      <c r="U337" s="58">
        <f t="shared" ref="U337" si="158">U338+U349</f>
        <v>1095000</v>
      </c>
      <c r="V337" s="58"/>
    </row>
    <row r="338" spans="1:22" ht="27.6">
      <c r="A338" s="267" t="s">
        <v>37</v>
      </c>
      <c r="B338" s="56" t="s">
        <v>996</v>
      </c>
      <c r="C338" s="57"/>
      <c r="D338" s="269"/>
      <c r="E338" s="267"/>
      <c r="F338" s="294"/>
      <c r="G338" s="58">
        <f>G339+G348</f>
        <v>420400</v>
      </c>
      <c r="H338" s="269"/>
      <c r="I338" s="58">
        <f t="shared" ref="I338" si="159">I339+I348</f>
        <v>409000</v>
      </c>
      <c r="J338" s="269"/>
      <c r="K338" s="269"/>
      <c r="L338" s="269"/>
      <c r="M338" s="269"/>
      <c r="N338" s="269"/>
      <c r="O338" s="269"/>
      <c r="P338" s="269"/>
      <c r="Q338" s="269"/>
      <c r="R338" s="269"/>
      <c r="S338" s="58">
        <f t="shared" ref="S338" si="160">S339+S348</f>
        <v>409000</v>
      </c>
      <c r="T338" s="58"/>
      <c r="U338" s="58">
        <f t="shared" ref="U338" si="161">U339+U348</f>
        <v>409000</v>
      </c>
      <c r="V338" s="58"/>
    </row>
    <row r="339" spans="1:22" ht="110.4">
      <c r="A339" s="279">
        <v>1</v>
      </c>
      <c r="B339" s="280" t="s">
        <v>1074</v>
      </c>
      <c r="C339" s="281" t="s">
        <v>1075</v>
      </c>
      <c r="D339" s="269"/>
      <c r="E339" s="281" t="s">
        <v>1076</v>
      </c>
      <c r="F339" s="281"/>
      <c r="G339" s="271">
        <v>134400</v>
      </c>
      <c r="H339" s="269"/>
      <c r="I339" s="271">
        <v>123000</v>
      </c>
      <c r="J339" s="269"/>
      <c r="K339" s="269"/>
      <c r="L339" s="269"/>
      <c r="M339" s="269"/>
      <c r="N339" s="269"/>
      <c r="O339" s="269"/>
      <c r="P339" s="269"/>
      <c r="Q339" s="269"/>
      <c r="R339" s="269"/>
      <c r="S339" s="282">
        <v>123000</v>
      </c>
      <c r="T339" s="282"/>
      <c r="U339" s="282">
        <v>123000</v>
      </c>
      <c r="V339" s="282"/>
    </row>
    <row r="340" spans="1:22" ht="69">
      <c r="A340" s="295" t="s">
        <v>746</v>
      </c>
      <c r="B340" s="296" t="s">
        <v>1077</v>
      </c>
      <c r="C340" s="297" t="s">
        <v>1078</v>
      </c>
      <c r="D340" s="269"/>
      <c r="E340" s="297"/>
      <c r="F340" s="298" t="s">
        <v>1079</v>
      </c>
      <c r="G340" s="299">
        <v>15000</v>
      </c>
      <c r="H340" s="269"/>
      <c r="I340" s="299">
        <v>15000</v>
      </c>
      <c r="J340" s="269"/>
      <c r="K340" s="269"/>
      <c r="L340" s="269"/>
      <c r="M340" s="269"/>
      <c r="N340" s="269"/>
      <c r="O340" s="269"/>
      <c r="P340" s="269"/>
      <c r="Q340" s="269"/>
      <c r="R340" s="269"/>
      <c r="S340" s="299">
        <v>15000</v>
      </c>
      <c r="T340" s="299"/>
      <c r="U340" s="299">
        <v>15000</v>
      </c>
      <c r="V340" s="299"/>
    </row>
    <row r="341" spans="1:22" ht="55.2">
      <c r="A341" s="295" t="s">
        <v>1080</v>
      </c>
      <c r="B341" s="296" t="s">
        <v>1081</v>
      </c>
      <c r="C341" s="297" t="s">
        <v>1078</v>
      </c>
      <c r="D341" s="269"/>
      <c r="E341" s="297"/>
      <c r="F341" s="298" t="s">
        <v>1082</v>
      </c>
      <c r="G341" s="299">
        <v>25000</v>
      </c>
      <c r="H341" s="269"/>
      <c r="I341" s="299">
        <v>20000</v>
      </c>
      <c r="J341" s="269"/>
      <c r="K341" s="269"/>
      <c r="L341" s="269"/>
      <c r="M341" s="269"/>
      <c r="N341" s="269"/>
      <c r="O341" s="269"/>
      <c r="P341" s="269"/>
      <c r="Q341" s="269"/>
      <c r="R341" s="269"/>
      <c r="S341" s="299">
        <v>20000</v>
      </c>
      <c r="T341" s="299"/>
      <c r="U341" s="299">
        <v>20000</v>
      </c>
      <c r="V341" s="299"/>
    </row>
    <row r="342" spans="1:22" ht="69">
      <c r="A342" s="295" t="s">
        <v>1083</v>
      </c>
      <c r="B342" s="296" t="s">
        <v>1084</v>
      </c>
      <c r="C342" s="297" t="s">
        <v>1078</v>
      </c>
      <c r="D342" s="269"/>
      <c r="E342" s="297"/>
      <c r="F342" s="298" t="s">
        <v>1085</v>
      </c>
      <c r="G342" s="299">
        <v>25000</v>
      </c>
      <c r="H342" s="269"/>
      <c r="I342" s="299">
        <v>20000</v>
      </c>
      <c r="J342" s="269"/>
      <c r="K342" s="269"/>
      <c r="L342" s="269"/>
      <c r="M342" s="269"/>
      <c r="N342" s="269"/>
      <c r="O342" s="269"/>
      <c r="P342" s="269"/>
      <c r="Q342" s="269"/>
      <c r="R342" s="269"/>
      <c r="S342" s="299">
        <v>20000</v>
      </c>
      <c r="T342" s="299"/>
      <c r="U342" s="299">
        <v>20000</v>
      </c>
      <c r="V342" s="299"/>
    </row>
    <row r="343" spans="1:22" ht="55.2">
      <c r="A343" s="295" t="s">
        <v>1086</v>
      </c>
      <c r="B343" s="296" t="s">
        <v>1087</v>
      </c>
      <c r="C343" s="297" t="s">
        <v>1088</v>
      </c>
      <c r="D343" s="269"/>
      <c r="E343" s="297"/>
      <c r="F343" s="298" t="s">
        <v>1089</v>
      </c>
      <c r="G343" s="299">
        <v>15000</v>
      </c>
      <c r="H343" s="269"/>
      <c r="I343" s="299">
        <v>15000</v>
      </c>
      <c r="J343" s="269"/>
      <c r="K343" s="269"/>
      <c r="L343" s="269"/>
      <c r="M343" s="269"/>
      <c r="N343" s="269"/>
      <c r="O343" s="269"/>
      <c r="P343" s="269"/>
      <c r="Q343" s="269"/>
      <c r="R343" s="269"/>
      <c r="S343" s="299">
        <v>15000</v>
      </c>
      <c r="T343" s="299"/>
      <c r="U343" s="299">
        <v>15000</v>
      </c>
      <c r="V343" s="299"/>
    </row>
    <row r="344" spans="1:22" ht="69">
      <c r="A344" s="295" t="s">
        <v>1090</v>
      </c>
      <c r="B344" s="296" t="s">
        <v>1091</v>
      </c>
      <c r="C344" s="297" t="s">
        <v>1088</v>
      </c>
      <c r="D344" s="269"/>
      <c r="E344" s="297"/>
      <c r="F344" s="298" t="s">
        <v>1092</v>
      </c>
      <c r="G344" s="299">
        <v>14000</v>
      </c>
      <c r="H344" s="269"/>
      <c r="I344" s="299">
        <v>14000</v>
      </c>
      <c r="J344" s="269"/>
      <c r="K344" s="269"/>
      <c r="L344" s="269"/>
      <c r="M344" s="269"/>
      <c r="N344" s="269"/>
      <c r="O344" s="269"/>
      <c r="P344" s="269"/>
      <c r="Q344" s="269"/>
      <c r="R344" s="269"/>
      <c r="S344" s="299">
        <v>14000</v>
      </c>
      <c r="T344" s="299"/>
      <c r="U344" s="299">
        <v>14000</v>
      </c>
      <c r="V344" s="299"/>
    </row>
    <row r="345" spans="1:22" ht="55.2">
      <c r="A345" s="295" t="s">
        <v>1093</v>
      </c>
      <c r="B345" s="296" t="s">
        <v>1094</v>
      </c>
      <c r="C345" s="297" t="s">
        <v>1095</v>
      </c>
      <c r="D345" s="269"/>
      <c r="E345" s="297"/>
      <c r="F345" s="298" t="s">
        <v>1096</v>
      </c>
      <c r="G345" s="299">
        <v>14500</v>
      </c>
      <c r="H345" s="269"/>
      <c r="I345" s="299">
        <v>14000</v>
      </c>
      <c r="J345" s="269"/>
      <c r="K345" s="269"/>
      <c r="L345" s="269"/>
      <c r="M345" s="269"/>
      <c r="N345" s="269"/>
      <c r="O345" s="269"/>
      <c r="P345" s="269"/>
      <c r="Q345" s="269"/>
      <c r="R345" s="269"/>
      <c r="S345" s="299">
        <v>14000</v>
      </c>
      <c r="T345" s="299"/>
      <c r="U345" s="299">
        <v>14000</v>
      </c>
      <c r="V345" s="299"/>
    </row>
    <row r="346" spans="1:22" ht="55.2">
      <c r="A346" s="295" t="s">
        <v>1097</v>
      </c>
      <c r="B346" s="296" t="s">
        <v>1098</v>
      </c>
      <c r="C346" s="297" t="s">
        <v>1036</v>
      </c>
      <c r="D346" s="269"/>
      <c r="E346" s="297"/>
      <c r="F346" s="298" t="s">
        <v>1099</v>
      </c>
      <c r="G346" s="299">
        <v>10900</v>
      </c>
      <c r="H346" s="269"/>
      <c r="I346" s="299">
        <v>10000</v>
      </c>
      <c r="J346" s="269"/>
      <c r="K346" s="269"/>
      <c r="L346" s="269"/>
      <c r="M346" s="269"/>
      <c r="N346" s="269"/>
      <c r="O346" s="269"/>
      <c r="P346" s="269"/>
      <c r="Q346" s="269"/>
      <c r="R346" s="269"/>
      <c r="S346" s="299">
        <v>10000</v>
      </c>
      <c r="T346" s="299"/>
      <c r="U346" s="299">
        <v>10000</v>
      </c>
      <c r="V346" s="299"/>
    </row>
    <row r="347" spans="1:22" ht="69">
      <c r="A347" s="295" t="s">
        <v>1100</v>
      </c>
      <c r="B347" s="296" t="s">
        <v>1101</v>
      </c>
      <c r="C347" s="297" t="s">
        <v>1005</v>
      </c>
      <c r="D347" s="269"/>
      <c r="E347" s="297"/>
      <c r="F347" s="297" t="s">
        <v>1102</v>
      </c>
      <c r="G347" s="299">
        <v>15000</v>
      </c>
      <c r="H347" s="269"/>
      <c r="I347" s="299">
        <v>15000</v>
      </c>
      <c r="J347" s="269"/>
      <c r="K347" s="269"/>
      <c r="L347" s="269"/>
      <c r="M347" s="269"/>
      <c r="N347" s="269"/>
      <c r="O347" s="269"/>
      <c r="P347" s="269"/>
      <c r="Q347" s="269"/>
      <c r="R347" s="269"/>
      <c r="S347" s="299">
        <v>15000</v>
      </c>
      <c r="T347" s="299"/>
      <c r="U347" s="299">
        <v>15000</v>
      </c>
      <c r="V347" s="299"/>
    </row>
    <row r="348" spans="1:22" ht="55.2">
      <c r="A348" s="279">
        <v>2</v>
      </c>
      <c r="B348" s="280" t="s">
        <v>1103</v>
      </c>
      <c r="C348" s="237" t="s">
        <v>1016</v>
      </c>
      <c r="D348" s="269"/>
      <c r="E348" s="281" t="s">
        <v>1076</v>
      </c>
      <c r="F348" s="281" t="s">
        <v>1104</v>
      </c>
      <c r="G348" s="271">
        <v>286000</v>
      </c>
      <c r="H348" s="269"/>
      <c r="I348" s="271">
        <f>G348</f>
        <v>286000</v>
      </c>
      <c r="J348" s="269"/>
      <c r="K348" s="269"/>
      <c r="L348" s="269"/>
      <c r="M348" s="269"/>
      <c r="N348" s="269"/>
      <c r="O348" s="269"/>
      <c r="P348" s="269"/>
      <c r="Q348" s="269"/>
      <c r="R348" s="269"/>
      <c r="S348" s="282">
        <v>286000</v>
      </c>
      <c r="T348" s="282"/>
      <c r="U348" s="282">
        <v>286000</v>
      </c>
      <c r="V348" s="282"/>
    </row>
    <row r="349" spans="1:22" ht="27.6">
      <c r="A349" s="272" t="s">
        <v>45</v>
      </c>
      <c r="B349" s="56" t="s">
        <v>1066</v>
      </c>
      <c r="C349" s="278"/>
      <c r="D349" s="269"/>
      <c r="E349" s="57"/>
      <c r="F349" s="57"/>
      <c r="G349" s="274">
        <f>G350</f>
        <v>21935000</v>
      </c>
      <c r="H349" s="269"/>
      <c r="I349" s="274">
        <f t="shared" ref="I349" si="162">I350</f>
        <v>20670000</v>
      </c>
      <c r="J349" s="269"/>
      <c r="K349" s="269"/>
      <c r="L349" s="269"/>
      <c r="M349" s="269"/>
      <c r="N349" s="269"/>
      <c r="O349" s="269"/>
      <c r="P349" s="269"/>
      <c r="Q349" s="269"/>
      <c r="R349" s="269"/>
      <c r="S349" s="274">
        <v>686000</v>
      </c>
      <c r="T349" s="274"/>
      <c r="U349" s="274">
        <v>686000</v>
      </c>
      <c r="V349" s="274"/>
    </row>
    <row r="350" spans="1:22" ht="55.2">
      <c r="A350" s="279">
        <v>1</v>
      </c>
      <c r="B350" s="280" t="s">
        <v>1105</v>
      </c>
      <c r="C350" s="237" t="s">
        <v>1106</v>
      </c>
      <c r="D350" s="269"/>
      <c r="E350" s="281"/>
      <c r="F350" s="281"/>
      <c r="G350" s="271">
        <v>21935000</v>
      </c>
      <c r="H350" s="269"/>
      <c r="I350" s="271">
        <v>20670000</v>
      </c>
      <c r="J350" s="269"/>
      <c r="K350" s="269"/>
      <c r="L350" s="269"/>
      <c r="M350" s="269"/>
      <c r="N350" s="269"/>
      <c r="O350" s="269"/>
      <c r="P350" s="269"/>
      <c r="Q350" s="269"/>
      <c r="R350" s="269"/>
      <c r="S350" s="282"/>
      <c r="T350" s="282"/>
      <c r="U350" s="282"/>
      <c r="V350" s="282"/>
    </row>
    <row r="351" spans="1:22" ht="41.4">
      <c r="A351" s="267" t="s">
        <v>1107</v>
      </c>
      <c r="B351" s="300" t="s">
        <v>1108</v>
      </c>
      <c r="C351" s="267"/>
      <c r="D351" s="269"/>
      <c r="E351" s="269"/>
      <c r="F351" s="269"/>
      <c r="G351" s="301">
        <v>1811985</v>
      </c>
      <c r="H351" s="301">
        <v>1463257</v>
      </c>
      <c r="I351" s="301">
        <v>348728</v>
      </c>
      <c r="J351" s="301"/>
      <c r="K351" s="301">
        <v>518682</v>
      </c>
      <c r="L351" s="301">
        <v>518682</v>
      </c>
      <c r="M351" s="301"/>
      <c r="N351" s="301"/>
      <c r="O351" s="301"/>
      <c r="P351" s="301"/>
      <c r="Q351" s="301"/>
      <c r="R351" s="301"/>
      <c r="S351" s="301">
        <v>204000</v>
      </c>
      <c r="T351" s="301">
        <v>204000</v>
      </c>
      <c r="U351" s="301"/>
      <c r="V351" s="301"/>
    </row>
    <row r="352" spans="1:22" ht="41.4">
      <c r="A352" s="302" t="s">
        <v>22</v>
      </c>
      <c r="B352" s="303" t="s">
        <v>1109</v>
      </c>
      <c r="C352" s="304"/>
      <c r="D352" s="269"/>
      <c r="E352" s="269"/>
      <c r="F352" s="304" t="s">
        <v>1110</v>
      </c>
      <c r="G352" s="305">
        <v>451400</v>
      </c>
      <c r="H352" s="305">
        <v>397923</v>
      </c>
      <c r="I352" s="305">
        <v>53477</v>
      </c>
      <c r="J352" s="305"/>
      <c r="K352" s="305">
        <v>229563</v>
      </c>
      <c r="L352" s="305">
        <v>229563</v>
      </c>
      <c r="M352" s="305"/>
      <c r="N352" s="305"/>
      <c r="O352" s="305"/>
      <c r="P352" s="305"/>
      <c r="Q352" s="305"/>
      <c r="R352" s="305"/>
      <c r="S352" s="305">
        <v>89000</v>
      </c>
      <c r="T352" s="305">
        <v>89000</v>
      </c>
      <c r="U352" s="305"/>
      <c r="V352" s="305"/>
    </row>
    <row r="353" spans="1:22" ht="165.6">
      <c r="A353" s="302" t="s">
        <v>23</v>
      </c>
      <c r="B353" s="303" t="s">
        <v>1111</v>
      </c>
      <c r="C353" s="306"/>
      <c r="D353" s="269"/>
      <c r="E353" s="269"/>
      <c r="F353" s="304" t="s">
        <v>1112</v>
      </c>
      <c r="G353" s="305">
        <v>646721</v>
      </c>
      <c r="H353" s="305">
        <v>498256</v>
      </c>
      <c r="I353" s="305">
        <v>148465</v>
      </c>
      <c r="J353" s="305"/>
      <c r="K353" s="305">
        <v>247354</v>
      </c>
      <c r="L353" s="305">
        <v>247354</v>
      </c>
      <c r="M353" s="305"/>
      <c r="N353" s="305"/>
      <c r="O353" s="305"/>
      <c r="P353" s="305"/>
      <c r="Q353" s="305"/>
      <c r="R353" s="305"/>
      <c r="S353" s="305">
        <v>47000</v>
      </c>
      <c r="T353" s="305">
        <v>47000</v>
      </c>
      <c r="U353" s="305"/>
      <c r="V353" s="305"/>
    </row>
    <row r="354" spans="1:22" ht="96.6">
      <c r="A354" s="302" t="s">
        <v>24</v>
      </c>
      <c r="B354" s="307" t="s">
        <v>1113</v>
      </c>
      <c r="C354" s="308"/>
      <c r="D354" s="269"/>
      <c r="E354" s="269"/>
      <c r="F354" s="304" t="s">
        <v>1114</v>
      </c>
      <c r="G354" s="305">
        <v>595274</v>
      </c>
      <c r="H354" s="305">
        <v>464412</v>
      </c>
      <c r="I354" s="305">
        <v>130862</v>
      </c>
      <c r="J354" s="305"/>
      <c r="K354" s="305">
        <v>27507</v>
      </c>
      <c r="L354" s="305">
        <v>27507</v>
      </c>
      <c r="M354" s="305"/>
      <c r="N354" s="305"/>
      <c r="O354" s="305"/>
      <c r="P354" s="305"/>
      <c r="Q354" s="305"/>
      <c r="R354" s="305"/>
      <c r="S354" s="305">
        <v>39000</v>
      </c>
      <c r="T354" s="305">
        <v>39000</v>
      </c>
      <c r="U354" s="305"/>
      <c r="V354" s="305"/>
    </row>
    <row r="355" spans="1:22" ht="82.8">
      <c r="A355" s="309" t="s">
        <v>25</v>
      </c>
      <c r="B355" s="310" t="s">
        <v>1115</v>
      </c>
      <c r="C355" s="311"/>
      <c r="D355" s="312"/>
      <c r="E355" s="312"/>
      <c r="F355" s="311" t="s">
        <v>1116</v>
      </c>
      <c r="G355" s="313">
        <v>118590</v>
      </c>
      <c r="H355" s="313">
        <v>102666</v>
      </c>
      <c r="I355" s="313">
        <v>15924</v>
      </c>
      <c r="J355" s="313"/>
      <c r="K355" s="313">
        <v>14258</v>
      </c>
      <c r="L355" s="313">
        <v>14258</v>
      </c>
      <c r="M355" s="313"/>
      <c r="N355" s="313"/>
      <c r="O355" s="313"/>
      <c r="P355" s="313"/>
      <c r="Q355" s="313"/>
      <c r="R355" s="313"/>
      <c r="S355" s="313">
        <v>29000</v>
      </c>
      <c r="T355" s="313">
        <v>29000</v>
      </c>
      <c r="U355" s="313"/>
      <c r="V355" s="313"/>
    </row>
  </sheetData>
  <mergeCells count="24">
    <mergeCell ref="K8:K9"/>
    <mergeCell ref="P8:R8"/>
    <mergeCell ref="S8:S9"/>
    <mergeCell ref="T8:V8"/>
    <mergeCell ref="K6:N7"/>
    <mergeCell ref="O6:R7"/>
    <mergeCell ref="S6:V7"/>
    <mergeCell ref="L8:N8"/>
    <mergeCell ref="O8:O9"/>
    <mergeCell ref="F6:J6"/>
    <mergeCell ref="F7:F9"/>
    <mergeCell ref="G7:J7"/>
    <mergeCell ref="G8:G9"/>
    <mergeCell ref="H8:J8"/>
    <mergeCell ref="A6:A9"/>
    <mergeCell ref="B6:B9"/>
    <mergeCell ref="C6:C9"/>
    <mergeCell ref="D6:D9"/>
    <mergeCell ref="E6:E9"/>
    <mergeCell ref="A4:V4"/>
    <mergeCell ref="A1:B1"/>
    <mergeCell ref="T1:V1"/>
    <mergeCell ref="A2:V2"/>
    <mergeCell ref="A3:V3"/>
  </mergeCells>
  <conditionalFormatting sqref="B306">
    <cfRule type="duplicateValues" dxfId="28" priority="29"/>
  </conditionalFormatting>
  <conditionalFormatting sqref="B304">
    <cfRule type="duplicateValues" dxfId="27" priority="28"/>
  </conditionalFormatting>
  <conditionalFormatting sqref="B310">
    <cfRule type="duplicateValues" dxfId="26" priority="27"/>
  </conditionalFormatting>
  <conditionalFormatting sqref="B309">
    <cfRule type="duplicateValues" dxfId="25" priority="26"/>
  </conditionalFormatting>
  <conditionalFormatting sqref="B307">
    <cfRule type="duplicateValues" dxfId="24" priority="25"/>
  </conditionalFormatting>
  <conditionalFormatting sqref="B315">
    <cfRule type="duplicateValues" dxfId="23" priority="23"/>
  </conditionalFormatting>
  <conditionalFormatting sqref="B314">
    <cfRule type="duplicateValues" dxfId="22" priority="22"/>
  </conditionalFormatting>
  <conditionalFormatting sqref="B313">
    <cfRule type="duplicateValues" dxfId="21" priority="24"/>
  </conditionalFormatting>
  <conditionalFormatting sqref="B331">
    <cfRule type="duplicateValues" dxfId="20" priority="21"/>
  </conditionalFormatting>
  <conditionalFormatting sqref="B326">
    <cfRule type="duplicateValues" dxfId="19" priority="17"/>
    <cfRule type="duplicateValues" dxfId="18" priority="18"/>
  </conditionalFormatting>
  <conditionalFormatting sqref="B322">
    <cfRule type="duplicateValues" dxfId="17" priority="19"/>
  </conditionalFormatting>
  <conditionalFormatting sqref="B326">
    <cfRule type="duplicateValues" dxfId="16" priority="20"/>
  </conditionalFormatting>
  <conditionalFormatting sqref="B318">
    <cfRule type="duplicateValues" dxfId="15" priority="16"/>
  </conditionalFormatting>
  <conditionalFormatting sqref="B319">
    <cfRule type="duplicateValues" dxfId="14" priority="15"/>
  </conditionalFormatting>
  <conditionalFormatting sqref="B321">
    <cfRule type="duplicateValues" dxfId="13" priority="14"/>
  </conditionalFormatting>
  <conditionalFormatting sqref="B325">
    <cfRule type="duplicateValues" dxfId="12" priority="13"/>
  </conditionalFormatting>
  <conditionalFormatting sqref="B320">
    <cfRule type="duplicateValues" dxfId="11" priority="12"/>
  </conditionalFormatting>
  <conditionalFormatting sqref="B323">
    <cfRule type="duplicateValues" dxfId="10" priority="11"/>
  </conditionalFormatting>
  <conditionalFormatting sqref="B327">
    <cfRule type="duplicateValues" dxfId="9" priority="10"/>
  </conditionalFormatting>
  <conditionalFormatting sqref="B324">
    <cfRule type="duplicateValues" dxfId="8" priority="9"/>
  </conditionalFormatting>
  <conditionalFormatting sqref="B300">
    <cfRule type="duplicateValues" dxfId="7" priority="8"/>
  </conditionalFormatting>
  <conditionalFormatting sqref="B330">
    <cfRule type="duplicateValues" dxfId="6" priority="7"/>
  </conditionalFormatting>
  <conditionalFormatting sqref="B335">
    <cfRule type="duplicateValues" dxfId="5" priority="6"/>
  </conditionalFormatting>
  <conditionalFormatting sqref="B336">
    <cfRule type="duplicateValues" dxfId="4" priority="5"/>
  </conditionalFormatting>
  <conditionalFormatting sqref="E17:E18">
    <cfRule type="containsText" dxfId="3" priority="3" stopIfTrue="1" operator="containsText" text="Trả nợ">
      <formula>NOT(ISERROR(SEARCH("Trả nợ",E17)))</formula>
    </cfRule>
  </conditionalFormatting>
  <conditionalFormatting sqref="C17:C18">
    <cfRule type="containsText" dxfId="2" priority="4" stopIfTrue="1" operator="containsText" text="Trả nợ">
      <formula>NOT(ISERROR(SEARCH("Trả nợ",C17)))</formula>
    </cfRule>
  </conditionalFormatting>
  <conditionalFormatting sqref="E31">
    <cfRule type="containsText" dxfId="1" priority="1" stopIfTrue="1" operator="containsText" text="Trả nợ">
      <formula>NOT(ISERROR(SEARCH("Trả nợ",E31)))</formula>
    </cfRule>
  </conditionalFormatting>
  <conditionalFormatting sqref="C31">
    <cfRule type="containsText" dxfId="0" priority="2" stopIfTrue="1" operator="containsText" text="Trả nợ">
      <formula>NOT(ISERROR(SEARCH("Trả nợ",C31)))</formula>
    </cfRule>
  </conditionalFormatting>
  <pageMargins left="0" right="0"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39"/>
  <sheetViews>
    <sheetView zoomScaleNormal="100" workbookViewId="0">
      <selection activeCell="A4" sqref="A4:C4"/>
    </sheetView>
  </sheetViews>
  <sheetFormatPr defaultRowHeight="15.6"/>
  <cols>
    <col min="1" max="1" width="6.6640625" style="60" customWidth="1"/>
    <col min="2" max="2" width="54" style="60" customWidth="1"/>
    <col min="3" max="3" width="25.5546875" style="60" customWidth="1"/>
    <col min="4" max="246" width="9.109375" style="60"/>
    <col min="247" max="247" width="6.6640625" style="60" customWidth="1"/>
    <col min="248" max="248" width="35.88671875" style="60" customWidth="1"/>
    <col min="249" max="249" width="0" style="60" hidden="1" customWidth="1"/>
    <col min="250" max="250" width="20.109375" style="60" customWidth="1"/>
    <col min="251" max="502" width="9.109375" style="60"/>
    <col min="503" max="503" width="6.6640625" style="60" customWidth="1"/>
    <col min="504" max="504" width="35.88671875" style="60" customWidth="1"/>
    <col min="505" max="505" width="0" style="60" hidden="1" customWidth="1"/>
    <col min="506" max="506" width="20.109375" style="60" customWidth="1"/>
    <col min="507" max="758" width="9.109375" style="60"/>
    <col min="759" max="759" width="6.6640625" style="60" customWidth="1"/>
    <col min="760" max="760" width="35.88671875" style="60" customWidth="1"/>
    <col min="761" max="761" width="0" style="60" hidden="1" customWidth="1"/>
    <col min="762" max="762" width="20.109375" style="60" customWidth="1"/>
    <col min="763" max="1014" width="9.109375" style="60"/>
    <col min="1015" max="1015" width="6.6640625" style="60" customWidth="1"/>
    <col min="1016" max="1016" width="35.88671875" style="60" customWidth="1"/>
    <col min="1017" max="1017" width="0" style="60" hidden="1" customWidth="1"/>
    <col min="1018" max="1018" width="20.109375" style="60" customWidth="1"/>
    <col min="1019" max="1270" width="9.109375" style="60"/>
    <col min="1271" max="1271" width="6.6640625" style="60" customWidth="1"/>
    <col min="1272" max="1272" width="35.88671875" style="60" customWidth="1"/>
    <col min="1273" max="1273" width="0" style="60" hidden="1" customWidth="1"/>
    <col min="1274" max="1274" width="20.109375" style="60" customWidth="1"/>
    <col min="1275" max="1526" width="9.109375" style="60"/>
    <col min="1527" max="1527" width="6.6640625" style="60" customWidth="1"/>
    <col min="1528" max="1528" width="35.88671875" style="60" customWidth="1"/>
    <col min="1529" max="1529" width="0" style="60" hidden="1" customWidth="1"/>
    <col min="1530" max="1530" width="20.109375" style="60" customWidth="1"/>
    <col min="1531" max="1782" width="9.109375" style="60"/>
    <col min="1783" max="1783" width="6.6640625" style="60" customWidth="1"/>
    <col min="1784" max="1784" width="35.88671875" style="60" customWidth="1"/>
    <col min="1785" max="1785" width="0" style="60" hidden="1" customWidth="1"/>
    <col min="1786" max="1786" width="20.109375" style="60" customWidth="1"/>
    <col min="1787" max="2038" width="9.109375" style="60"/>
    <col min="2039" max="2039" width="6.6640625" style="60" customWidth="1"/>
    <col min="2040" max="2040" width="35.88671875" style="60" customWidth="1"/>
    <col min="2041" max="2041" width="0" style="60" hidden="1" customWidth="1"/>
    <col min="2042" max="2042" width="20.109375" style="60" customWidth="1"/>
    <col min="2043" max="2294" width="9.109375" style="60"/>
    <col min="2295" max="2295" width="6.6640625" style="60" customWidth="1"/>
    <col min="2296" max="2296" width="35.88671875" style="60" customWidth="1"/>
    <col min="2297" max="2297" width="0" style="60" hidden="1" customWidth="1"/>
    <col min="2298" max="2298" width="20.109375" style="60" customWidth="1"/>
    <col min="2299" max="2550" width="9.109375" style="60"/>
    <col min="2551" max="2551" width="6.6640625" style="60" customWidth="1"/>
    <col min="2552" max="2552" width="35.88671875" style="60" customWidth="1"/>
    <col min="2553" max="2553" width="0" style="60" hidden="1" customWidth="1"/>
    <col min="2554" max="2554" width="20.109375" style="60" customWidth="1"/>
    <col min="2555" max="2806" width="9.109375" style="60"/>
    <col min="2807" max="2807" width="6.6640625" style="60" customWidth="1"/>
    <col min="2808" max="2808" width="35.88671875" style="60" customWidth="1"/>
    <col min="2809" max="2809" width="0" style="60" hidden="1" customWidth="1"/>
    <col min="2810" max="2810" width="20.109375" style="60" customWidth="1"/>
    <col min="2811" max="3062" width="9.109375" style="60"/>
    <col min="3063" max="3063" width="6.6640625" style="60" customWidth="1"/>
    <col min="3064" max="3064" width="35.88671875" style="60" customWidth="1"/>
    <col min="3065" max="3065" width="0" style="60" hidden="1" customWidth="1"/>
    <col min="3066" max="3066" width="20.109375" style="60" customWidth="1"/>
    <col min="3067" max="3318" width="9.109375" style="60"/>
    <col min="3319" max="3319" width="6.6640625" style="60" customWidth="1"/>
    <col min="3320" max="3320" width="35.88671875" style="60" customWidth="1"/>
    <col min="3321" max="3321" width="0" style="60" hidden="1" customWidth="1"/>
    <col min="3322" max="3322" width="20.109375" style="60" customWidth="1"/>
    <col min="3323" max="3574" width="9.109375" style="60"/>
    <col min="3575" max="3575" width="6.6640625" style="60" customWidth="1"/>
    <col min="3576" max="3576" width="35.88671875" style="60" customWidth="1"/>
    <col min="3577" max="3577" width="0" style="60" hidden="1" customWidth="1"/>
    <col min="3578" max="3578" width="20.109375" style="60" customWidth="1"/>
    <col min="3579" max="3830" width="9.109375" style="60"/>
    <col min="3831" max="3831" width="6.6640625" style="60" customWidth="1"/>
    <col min="3832" max="3832" width="35.88671875" style="60" customWidth="1"/>
    <col min="3833" max="3833" width="0" style="60" hidden="1" customWidth="1"/>
    <col min="3834" max="3834" width="20.109375" style="60" customWidth="1"/>
    <col min="3835" max="4086" width="9.109375" style="60"/>
    <col min="4087" max="4087" width="6.6640625" style="60" customWidth="1"/>
    <col min="4088" max="4088" width="35.88671875" style="60" customWidth="1"/>
    <col min="4089" max="4089" width="0" style="60" hidden="1" customWidth="1"/>
    <col min="4090" max="4090" width="20.109375" style="60" customWidth="1"/>
    <col min="4091" max="4342" width="9.109375" style="60"/>
    <col min="4343" max="4343" width="6.6640625" style="60" customWidth="1"/>
    <col min="4344" max="4344" width="35.88671875" style="60" customWidth="1"/>
    <col min="4345" max="4345" width="0" style="60" hidden="1" customWidth="1"/>
    <col min="4346" max="4346" width="20.109375" style="60" customWidth="1"/>
    <col min="4347" max="4598" width="9.109375" style="60"/>
    <col min="4599" max="4599" width="6.6640625" style="60" customWidth="1"/>
    <col min="4600" max="4600" width="35.88671875" style="60" customWidth="1"/>
    <col min="4601" max="4601" width="0" style="60" hidden="1" customWidth="1"/>
    <col min="4602" max="4602" width="20.109375" style="60" customWidth="1"/>
    <col min="4603" max="4854" width="9.109375" style="60"/>
    <col min="4855" max="4855" width="6.6640625" style="60" customWidth="1"/>
    <col min="4856" max="4856" width="35.88671875" style="60" customWidth="1"/>
    <col min="4857" max="4857" width="0" style="60" hidden="1" customWidth="1"/>
    <col min="4858" max="4858" width="20.109375" style="60" customWidth="1"/>
    <col min="4859" max="5110" width="9.109375" style="60"/>
    <col min="5111" max="5111" width="6.6640625" style="60" customWidth="1"/>
    <col min="5112" max="5112" width="35.88671875" style="60" customWidth="1"/>
    <col min="5113" max="5113" width="0" style="60" hidden="1" customWidth="1"/>
    <col min="5114" max="5114" width="20.109375" style="60" customWidth="1"/>
    <col min="5115" max="5366" width="9.109375" style="60"/>
    <col min="5367" max="5367" width="6.6640625" style="60" customWidth="1"/>
    <col min="5368" max="5368" width="35.88671875" style="60" customWidth="1"/>
    <col min="5369" max="5369" width="0" style="60" hidden="1" customWidth="1"/>
    <col min="5370" max="5370" width="20.109375" style="60" customWidth="1"/>
    <col min="5371" max="5622" width="9.109375" style="60"/>
    <col min="5623" max="5623" width="6.6640625" style="60" customWidth="1"/>
    <col min="5624" max="5624" width="35.88671875" style="60" customWidth="1"/>
    <col min="5625" max="5625" width="0" style="60" hidden="1" customWidth="1"/>
    <col min="5626" max="5626" width="20.109375" style="60" customWidth="1"/>
    <col min="5627" max="5878" width="9.109375" style="60"/>
    <col min="5879" max="5879" width="6.6640625" style="60" customWidth="1"/>
    <col min="5880" max="5880" width="35.88671875" style="60" customWidth="1"/>
    <col min="5881" max="5881" width="0" style="60" hidden="1" customWidth="1"/>
    <col min="5882" max="5882" width="20.109375" style="60" customWidth="1"/>
    <col min="5883" max="6134" width="9.109375" style="60"/>
    <col min="6135" max="6135" width="6.6640625" style="60" customWidth="1"/>
    <col min="6136" max="6136" width="35.88671875" style="60" customWidth="1"/>
    <col min="6137" max="6137" width="0" style="60" hidden="1" customWidth="1"/>
    <col min="6138" max="6138" width="20.109375" style="60" customWidth="1"/>
    <col min="6139" max="6390" width="9.109375" style="60"/>
    <col min="6391" max="6391" width="6.6640625" style="60" customWidth="1"/>
    <col min="6392" max="6392" width="35.88671875" style="60" customWidth="1"/>
    <col min="6393" max="6393" width="0" style="60" hidden="1" customWidth="1"/>
    <col min="6394" max="6394" width="20.109375" style="60" customWidth="1"/>
    <col min="6395" max="6646" width="9.109375" style="60"/>
    <col min="6647" max="6647" width="6.6640625" style="60" customWidth="1"/>
    <col min="6648" max="6648" width="35.88671875" style="60" customWidth="1"/>
    <col min="6649" max="6649" width="0" style="60" hidden="1" customWidth="1"/>
    <col min="6650" max="6650" width="20.109375" style="60" customWidth="1"/>
    <col min="6651" max="6902" width="9.109375" style="60"/>
    <col min="6903" max="6903" width="6.6640625" style="60" customWidth="1"/>
    <col min="6904" max="6904" width="35.88671875" style="60" customWidth="1"/>
    <col min="6905" max="6905" width="0" style="60" hidden="1" customWidth="1"/>
    <col min="6906" max="6906" width="20.109375" style="60" customWidth="1"/>
    <col min="6907" max="7158" width="9.109375" style="60"/>
    <col min="7159" max="7159" width="6.6640625" style="60" customWidth="1"/>
    <col min="7160" max="7160" width="35.88671875" style="60" customWidth="1"/>
    <col min="7161" max="7161" width="0" style="60" hidden="1" customWidth="1"/>
    <col min="7162" max="7162" width="20.109375" style="60" customWidth="1"/>
    <col min="7163" max="7414" width="9.109375" style="60"/>
    <col min="7415" max="7415" width="6.6640625" style="60" customWidth="1"/>
    <col min="7416" max="7416" width="35.88671875" style="60" customWidth="1"/>
    <col min="7417" max="7417" width="0" style="60" hidden="1" customWidth="1"/>
    <col min="7418" max="7418" width="20.109375" style="60" customWidth="1"/>
    <col min="7419" max="7670" width="9.109375" style="60"/>
    <col min="7671" max="7671" width="6.6640625" style="60" customWidth="1"/>
    <col min="7672" max="7672" width="35.88671875" style="60" customWidth="1"/>
    <col min="7673" max="7673" width="0" style="60" hidden="1" customWidth="1"/>
    <col min="7674" max="7674" width="20.109375" style="60" customWidth="1"/>
    <col min="7675" max="7926" width="9.109375" style="60"/>
    <col min="7927" max="7927" width="6.6640625" style="60" customWidth="1"/>
    <col min="7928" max="7928" width="35.88671875" style="60" customWidth="1"/>
    <col min="7929" max="7929" width="0" style="60" hidden="1" customWidth="1"/>
    <col min="7930" max="7930" width="20.109375" style="60" customWidth="1"/>
    <col min="7931" max="8182" width="9.109375" style="60"/>
    <col min="8183" max="8183" width="6.6640625" style="60" customWidth="1"/>
    <col min="8184" max="8184" width="35.88671875" style="60" customWidth="1"/>
    <col min="8185" max="8185" width="0" style="60" hidden="1" customWidth="1"/>
    <col min="8186" max="8186" width="20.109375" style="60" customWidth="1"/>
    <col min="8187" max="8438" width="9.109375" style="60"/>
    <col min="8439" max="8439" width="6.6640625" style="60" customWidth="1"/>
    <col min="8440" max="8440" width="35.88671875" style="60" customWidth="1"/>
    <col min="8441" max="8441" width="0" style="60" hidden="1" customWidth="1"/>
    <col min="8442" max="8442" width="20.109375" style="60" customWidth="1"/>
    <col min="8443" max="8694" width="9.109375" style="60"/>
    <col min="8695" max="8695" width="6.6640625" style="60" customWidth="1"/>
    <col min="8696" max="8696" width="35.88671875" style="60" customWidth="1"/>
    <col min="8697" max="8697" width="0" style="60" hidden="1" customWidth="1"/>
    <col min="8698" max="8698" width="20.109375" style="60" customWidth="1"/>
    <col min="8699" max="8950" width="9.109375" style="60"/>
    <col min="8951" max="8951" width="6.6640625" style="60" customWidth="1"/>
    <col min="8952" max="8952" width="35.88671875" style="60" customWidth="1"/>
    <col min="8953" max="8953" width="0" style="60" hidden="1" customWidth="1"/>
    <col min="8954" max="8954" width="20.109375" style="60" customWidth="1"/>
    <col min="8955" max="9206" width="9.109375" style="60"/>
    <col min="9207" max="9207" width="6.6640625" style="60" customWidth="1"/>
    <col min="9208" max="9208" width="35.88671875" style="60" customWidth="1"/>
    <col min="9209" max="9209" width="0" style="60" hidden="1" customWidth="1"/>
    <col min="9210" max="9210" width="20.109375" style="60" customWidth="1"/>
    <col min="9211" max="9462" width="9.109375" style="60"/>
    <col min="9463" max="9463" width="6.6640625" style="60" customWidth="1"/>
    <col min="9464" max="9464" width="35.88671875" style="60" customWidth="1"/>
    <col min="9465" max="9465" width="0" style="60" hidden="1" customWidth="1"/>
    <col min="9466" max="9466" width="20.109375" style="60" customWidth="1"/>
    <col min="9467" max="9718" width="9.109375" style="60"/>
    <col min="9719" max="9719" width="6.6640625" style="60" customWidth="1"/>
    <col min="9720" max="9720" width="35.88671875" style="60" customWidth="1"/>
    <col min="9721" max="9721" width="0" style="60" hidden="1" customWidth="1"/>
    <col min="9722" max="9722" width="20.109375" style="60" customWidth="1"/>
    <col min="9723" max="9974" width="9.109375" style="60"/>
    <col min="9975" max="9975" width="6.6640625" style="60" customWidth="1"/>
    <col min="9976" max="9976" width="35.88671875" style="60" customWidth="1"/>
    <col min="9977" max="9977" width="0" style="60" hidden="1" customWidth="1"/>
    <col min="9978" max="9978" width="20.109375" style="60" customWidth="1"/>
    <col min="9979" max="10230" width="9.109375" style="60"/>
    <col min="10231" max="10231" width="6.6640625" style="60" customWidth="1"/>
    <col min="10232" max="10232" width="35.88671875" style="60" customWidth="1"/>
    <col min="10233" max="10233" width="0" style="60" hidden="1" customWidth="1"/>
    <col min="10234" max="10234" width="20.109375" style="60" customWidth="1"/>
    <col min="10235" max="10486" width="9.109375" style="60"/>
    <col min="10487" max="10487" width="6.6640625" style="60" customWidth="1"/>
    <col min="10488" max="10488" width="35.88671875" style="60" customWidth="1"/>
    <col min="10489" max="10489" width="0" style="60" hidden="1" customWidth="1"/>
    <col min="10490" max="10490" width="20.109375" style="60" customWidth="1"/>
    <col min="10491" max="10742" width="9.109375" style="60"/>
    <col min="10743" max="10743" width="6.6640625" style="60" customWidth="1"/>
    <col min="10744" max="10744" width="35.88671875" style="60" customWidth="1"/>
    <col min="10745" max="10745" width="0" style="60" hidden="1" customWidth="1"/>
    <col min="10746" max="10746" width="20.109375" style="60" customWidth="1"/>
    <col min="10747" max="10998" width="9.109375" style="60"/>
    <col min="10999" max="10999" width="6.6640625" style="60" customWidth="1"/>
    <col min="11000" max="11000" width="35.88671875" style="60" customWidth="1"/>
    <col min="11001" max="11001" width="0" style="60" hidden="1" customWidth="1"/>
    <col min="11002" max="11002" width="20.109375" style="60" customWidth="1"/>
    <col min="11003" max="11254" width="9.109375" style="60"/>
    <col min="11255" max="11255" width="6.6640625" style="60" customWidth="1"/>
    <col min="11256" max="11256" width="35.88671875" style="60" customWidth="1"/>
    <col min="11257" max="11257" width="0" style="60" hidden="1" customWidth="1"/>
    <col min="11258" max="11258" width="20.109375" style="60" customWidth="1"/>
    <col min="11259" max="11510" width="9.109375" style="60"/>
    <col min="11511" max="11511" width="6.6640625" style="60" customWidth="1"/>
    <col min="11512" max="11512" width="35.88671875" style="60" customWidth="1"/>
    <col min="11513" max="11513" width="0" style="60" hidden="1" customWidth="1"/>
    <col min="11514" max="11514" width="20.109375" style="60" customWidth="1"/>
    <col min="11515" max="11766" width="9.109375" style="60"/>
    <col min="11767" max="11767" width="6.6640625" style="60" customWidth="1"/>
    <col min="11768" max="11768" width="35.88671875" style="60" customWidth="1"/>
    <col min="11769" max="11769" width="0" style="60" hidden="1" customWidth="1"/>
    <col min="11770" max="11770" width="20.109375" style="60" customWidth="1"/>
    <col min="11771" max="12022" width="9.109375" style="60"/>
    <col min="12023" max="12023" width="6.6640625" style="60" customWidth="1"/>
    <col min="12024" max="12024" width="35.88671875" style="60" customWidth="1"/>
    <col min="12025" max="12025" width="0" style="60" hidden="1" customWidth="1"/>
    <col min="12026" max="12026" width="20.109375" style="60" customWidth="1"/>
    <col min="12027" max="12278" width="9.109375" style="60"/>
    <col min="12279" max="12279" width="6.6640625" style="60" customWidth="1"/>
    <col min="12280" max="12280" width="35.88671875" style="60" customWidth="1"/>
    <col min="12281" max="12281" width="0" style="60" hidden="1" customWidth="1"/>
    <col min="12282" max="12282" width="20.109375" style="60" customWidth="1"/>
    <col min="12283" max="12534" width="9.109375" style="60"/>
    <col min="12535" max="12535" width="6.6640625" style="60" customWidth="1"/>
    <col min="12536" max="12536" width="35.88671875" style="60" customWidth="1"/>
    <col min="12537" max="12537" width="0" style="60" hidden="1" customWidth="1"/>
    <col min="12538" max="12538" width="20.109375" style="60" customWidth="1"/>
    <col min="12539" max="12790" width="9.109375" style="60"/>
    <col min="12791" max="12791" width="6.6640625" style="60" customWidth="1"/>
    <col min="12792" max="12792" width="35.88671875" style="60" customWidth="1"/>
    <col min="12793" max="12793" width="0" style="60" hidden="1" customWidth="1"/>
    <col min="12794" max="12794" width="20.109375" style="60" customWidth="1"/>
    <col min="12795" max="13046" width="9.109375" style="60"/>
    <col min="13047" max="13047" width="6.6640625" style="60" customWidth="1"/>
    <col min="13048" max="13048" width="35.88671875" style="60" customWidth="1"/>
    <col min="13049" max="13049" width="0" style="60" hidden="1" customWidth="1"/>
    <col min="13050" max="13050" width="20.109375" style="60" customWidth="1"/>
    <col min="13051" max="13302" width="9.109375" style="60"/>
    <col min="13303" max="13303" width="6.6640625" style="60" customWidth="1"/>
    <col min="13304" max="13304" width="35.88671875" style="60" customWidth="1"/>
    <col min="13305" max="13305" width="0" style="60" hidden="1" customWidth="1"/>
    <col min="13306" max="13306" width="20.109375" style="60" customWidth="1"/>
    <col min="13307" max="13558" width="9.109375" style="60"/>
    <col min="13559" max="13559" width="6.6640625" style="60" customWidth="1"/>
    <col min="13560" max="13560" width="35.88671875" style="60" customWidth="1"/>
    <col min="13561" max="13561" width="0" style="60" hidden="1" customWidth="1"/>
    <col min="13562" max="13562" width="20.109375" style="60" customWidth="1"/>
    <col min="13563" max="13814" width="9.109375" style="60"/>
    <col min="13815" max="13815" width="6.6640625" style="60" customWidth="1"/>
    <col min="13816" max="13816" width="35.88671875" style="60" customWidth="1"/>
    <col min="13817" max="13817" width="0" style="60" hidden="1" customWidth="1"/>
    <col min="13818" max="13818" width="20.109375" style="60" customWidth="1"/>
    <col min="13819" max="14070" width="9.109375" style="60"/>
    <col min="14071" max="14071" width="6.6640625" style="60" customWidth="1"/>
    <col min="14072" max="14072" width="35.88671875" style="60" customWidth="1"/>
    <col min="14073" max="14073" width="0" style="60" hidden="1" customWidth="1"/>
    <col min="14074" max="14074" width="20.109375" style="60" customWidth="1"/>
    <col min="14075" max="14326" width="9.109375" style="60"/>
    <col min="14327" max="14327" width="6.6640625" style="60" customWidth="1"/>
    <col min="14328" max="14328" width="35.88671875" style="60" customWidth="1"/>
    <col min="14329" max="14329" width="0" style="60" hidden="1" customWidth="1"/>
    <col min="14330" max="14330" width="20.109375" style="60" customWidth="1"/>
    <col min="14331" max="14582" width="9.109375" style="60"/>
    <col min="14583" max="14583" width="6.6640625" style="60" customWidth="1"/>
    <col min="14584" max="14584" width="35.88671875" style="60" customWidth="1"/>
    <col min="14585" max="14585" width="0" style="60" hidden="1" customWidth="1"/>
    <col min="14586" max="14586" width="20.109375" style="60" customWidth="1"/>
    <col min="14587" max="14838" width="9.109375" style="60"/>
    <col min="14839" max="14839" width="6.6640625" style="60" customWidth="1"/>
    <col min="14840" max="14840" width="35.88671875" style="60" customWidth="1"/>
    <col min="14841" max="14841" width="0" style="60" hidden="1" customWidth="1"/>
    <col min="14842" max="14842" width="20.109375" style="60" customWidth="1"/>
    <col min="14843" max="15094" width="9.109375" style="60"/>
    <col min="15095" max="15095" width="6.6640625" style="60" customWidth="1"/>
    <col min="15096" max="15096" width="35.88671875" style="60" customWidth="1"/>
    <col min="15097" max="15097" width="0" style="60" hidden="1" customWidth="1"/>
    <col min="15098" max="15098" width="20.109375" style="60" customWidth="1"/>
    <col min="15099" max="15350" width="9.109375" style="60"/>
    <col min="15351" max="15351" width="6.6640625" style="60" customWidth="1"/>
    <col min="15352" max="15352" width="35.88671875" style="60" customWidth="1"/>
    <col min="15353" max="15353" width="0" style="60" hidden="1" customWidth="1"/>
    <col min="15354" max="15354" width="20.109375" style="60" customWidth="1"/>
    <col min="15355" max="15606" width="9.109375" style="60"/>
    <col min="15607" max="15607" width="6.6640625" style="60" customWidth="1"/>
    <col min="15608" max="15608" width="35.88671875" style="60" customWidth="1"/>
    <col min="15609" max="15609" width="0" style="60" hidden="1" customWidth="1"/>
    <col min="15610" max="15610" width="20.109375" style="60" customWidth="1"/>
    <col min="15611" max="15862" width="9.109375" style="60"/>
    <col min="15863" max="15863" width="6.6640625" style="60" customWidth="1"/>
    <col min="15864" max="15864" width="35.88671875" style="60" customWidth="1"/>
    <col min="15865" max="15865" width="0" style="60" hidden="1" customWidth="1"/>
    <col min="15866" max="15866" width="20.109375" style="60" customWidth="1"/>
    <col min="15867" max="16118" width="9.109375" style="60"/>
    <col min="16119" max="16119" width="6.6640625" style="60" customWidth="1"/>
    <col min="16120" max="16120" width="35.88671875" style="60" customWidth="1"/>
    <col min="16121" max="16121" width="0" style="60" hidden="1" customWidth="1"/>
    <col min="16122" max="16122" width="20.109375" style="60" customWidth="1"/>
    <col min="16123" max="16384" width="9.109375" style="60"/>
  </cols>
  <sheetData>
    <row r="1" spans="1:3" ht="51" customHeight="1">
      <c r="A1" s="319" t="s">
        <v>143</v>
      </c>
      <c r="B1" s="319"/>
      <c r="C1" s="80" t="s">
        <v>182</v>
      </c>
    </row>
    <row r="2" spans="1:3" ht="36" customHeight="1">
      <c r="A2" s="319" t="s">
        <v>183</v>
      </c>
      <c r="B2" s="319"/>
      <c r="C2" s="319"/>
    </row>
    <row r="3" spans="1:3">
      <c r="A3" s="317" t="s">
        <v>146</v>
      </c>
      <c r="B3" s="317"/>
      <c r="C3" s="317"/>
    </row>
    <row r="4" spans="1:3">
      <c r="A4" s="318" t="s">
        <v>1123</v>
      </c>
      <c r="B4" s="318"/>
      <c r="C4" s="318"/>
    </row>
    <row r="5" spans="1:3">
      <c r="C5" s="81" t="s">
        <v>147</v>
      </c>
    </row>
    <row r="6" spans="1:3">
      <c r="A6" s="82" t="s">
        <v>4</v>
      </c>
      <c r="B6" s="82" t="s">
        <v>5</v>
      </c>
      <c r="C6" s="82" t="s">
        <v>184</v>
      </c>
    </row>
    <row r="7" spans="1:3">
      <c r="A7" s="82" t="s">
        <v>20</v>
      </c>
      <c r="B7" s="83" t="s">
        <v>185</v>
      </c>
      <c r="C7" s="84"/>
    </row>
    <row r="8" spans="1:3">
      <c r="A8" s="82" t="s">
        <v>37</v>
      </c>
      <c r="B8" s="83" t="s">
        <v>186</v>
      </c>
      <c r="C8" s="85">
        <f>C9+C10+C13+C14+C15</f>
        <v>19241581</v>
      </c>
    </row>
    <row r="9" spans="1:3">
      <c r="A9" s="86">
        <v>1</v>
      </c>
      <c r="B9" s="87" t="s">
        <v>187</v>
      </c>
      <c r="C9" s="84">
        <v>5383800</v>
      </c>
    </row>
    <row r="10" spans="1:3">
      <c r="A10" s="86">
        <v>2</v>
      </c>
      <c r="B10" s="87" t="s">
        <v>153</v>
      </c>
      <c r="C10" s="84">
        <f>SUM(C11:C12)</f>
        <v>13857781</v>
      </c>
    </row>
    <row r="11" spans="1:3">
      <c r="A11" s="86" t="s">
        <v>188</v>
      </c>
      <c r="B11" s="87" t="s">
        <v>154</v>
      </c>
      <c r="C11" s="84">
        <v>9753529</v>
      </c>
    </row>
    <row r="12" spans="1:3">
      <c r="A12" s="86" t="s">
        <v>188</v>
      </c>
      <c r="B12" s="87" t="s">
        <v>155</v>
      </c>
      <c r="C12" s="84">
        <v>4104252</v>
      </c>
    </row>
    <row r="13" spans="1:3">
      <c r="A13" s="86">
        <v>3</v>
      </c>
      <c r="B13" s="87" t="s">
        <v>156</v>
      </c>
      <c r="C13" s="84"/>
    </row>
    <row r="14" spans="1:3">
      <c r="A14" s="86">
        <v>4</v>
      </c>
      <c r="B14" s="87" t="s">
        <v>157</v>
      </c>
      <c r="C14" s="84"/>
    </row>
    <row r="15" spans="1:3">
      <c r="A15" s="86">
        <v>5</v>
      </c>
      <c r="B15" s="87" t="s">
        <v>158</v>
      </c>
      <c r="C15" s="84"/>
    </row>
    <row r="16" spans="1:3">
      <c r="A16" s="82" t="s">
        <v>45</v>
      </c>
      <c r="B16" s="83" t="s">
        <v>189</v>
      </c>
      <c r="C16" s="85">
        <f>C17+C18+C21</f>
        <v>19241581</v>
      </c>
    </row>
    <row r="17" spans="1:3">
      <c r="A17" s="86">
        <v>1</v>
      </c>
      <c r="B17" s="87" t="s">
        <v>190</v>
      </c>
      <c r="C17" s="84">
        <v>11956497</v>
      </c>
    </row>
    <row r="18" spans="1:3">
      <c r="A18" s="86">
        <v>2</v>
      </c>
      <c r="B18" s="87" t="s">
        <v>191</v>
      </c>
      <c r="C18" s="84">
        <f>SUM(C19:C20)</f>
        <v>7285084</v>
      </c>
    </row>
    <row r="19" spans="1:3">
      <c r="A19" s="86" t="s">
        <v>192</v>
      </c>
      <c r="B19" s="87" t="s">
        <v>193</v>
      </c>
      <c r="C19" s="84">
        <v>5948294</v>
      </c>
    </row>
    <row r="20" spans="1:3">
      <c r="A20" s="86" t="s">
        <v>192</v>
      </c>
      <c r="B20" s="87" t="s">
        <v>194</v>
      </c>
      <c r="C20" s="84">
        <v>1336790</v>
      </c>
    </row>
    <row r="21" spans="1:3">
      <c r="A21" s="86">
        <v>3</v>
      </c>
      <c r="B21" s="87" t="s">
        <v>195</v>
      </c>
      <c r="C21" s="84"/>
    </row>
    <row r="22" spans="1:3">
      <c r="A22" s="82" t="s">
        <v>49</v>
      </c>
      <c r="B22" s="83" t="s">
        <v>196</v>
      </c>
      <c r="C22" s="85"/>
    </row>
    <row r="23" spans="1:3" ht="31.2">
      <c r="A23" s="82" t="s">
        <v>21</v>
      </c>
      <c r="B23" s="83" t="s">
        <v>197</v>
      </c>
      <c r="C23" s="84"/>
    </row>
    <row r="24" spans="1:3">
      <c r="A24" s="82" t="s">
        <v>37</v>
      </c>
      <c r="B24" s="83" t="s">
        <v>186</v>
      </c>
      <c r="C24" s="84">
        <f>C25+C26+C29</f>
        <v>11043404</v>
      </c>
    </row>
    <row r="25" spans="1:3">
      <c r="A25" s="86">
        <v>1</v>
      </c>
      <c r="B25" s="87" t="s">
        <v>198</v>
      </c>
      <c r="C25" s="84">
        <v>3758320</v>
      </c>
    </row>
    <row r="26" spans="1:3">
      <c r="A26" s="86">
        <v>2</v>
      </c>
      <c r="B26" s="87" t="s">
        <v>199</v>
      </c>
      <c r="C26" s="84">
        <f>SUM(C27:C28)</f>
        <v>7285084</v>
      </c>
    </row>
    <row r="27" spans="1:3">
      <c r="A27" s="86" t="s">
        <v>200</v>
      </c>
      <c r="B27" s="87" t="s">
        <v>154</v>
      </c>
      <c r="C27" s="84">
        <v>5948294</v>
      </c>
    </row>
    <row r="28" spans="1:3">
      <c r="A28" s="86" t="s">
        <v>200</v>
      </c>
      <c r="B28" s="87" t="s">
        <v>155</v>
      </c>
      <c r="C28" s="84">
        <v>1336790</v>
      </c>
    </row>
    <row r="29" spans="1:3">
      <c r="A29" s="86">
        <v>3</v>
      </c>
      <c r="B29" s="87" t="s">
        <v>157</v>
      </c>
      <c r="C29" s="84"/>
    </row>
    <row r="30" spans="1:3">
      <c r="A30" s="86">
        <v>4</v>
      </c>
      <c r="B30" s="87" t="s">
        <v>158</v>
      </c>
      <c r="C30" s="84"/>
    </row>
    <row r="31" spans="1:3">
      <c r="A31" s="82" t="s">
        <v>45</v>
      </c>
      <c r="B31" s="83" t="s">
        <v>189</v>
      </c>
      <c r="C31" s="84">
        <v>11043404</v>
      </c>
    </row>
    <row r="32" spans="1:3">
      <c r="A32" s="86">
        <v>1</v>
      </c>
      <c r="B32" s="87" t="s">
        <v>201</v>
      </c>
      <c r="C32" s="84"/>
    </row>
    <row r="33" spans="1:3">
      <c r="A33" s="86">
        <v>2</v>
      </c>
      <c r="B33" s="87" t="s">
        <v>202</v>
      </c>
      <c r="C33" s="84"/>
    </row>
    <row r="34" spans="1:3">
      <c r="A34" s="86" t="s">
        <v>188</v>
      </c>
      <c r="B34" s="87" t="s">
        <v>193</v>
      </c>
      <c r="C34" s="84"/>
    </row>
    <row r="35" spans="1:3">
      <c r="A35" s="86" t="s">
        <v>188</v>
      </c>
      <c r="B35" s="87" t="s">
        <v>194</v>
      </c>
      <c r="C35" s="84"/>
    </row>
    <row r="36" spans="1:3">
      <c r="A36" s="86">
        <v>3</v>
      </c>
      <c r="B36" s="87" t="s">
        <v>195</v>
      </c>
      <c r="C36" s="84"/>
    </row>
    <row r="37" spans="1:3">
      <c r="A37" s="320"/>
      <c r="B37" s="320"/>
      <c r="C37" s="80"/>
    </row>
    <row r="38" spans="1:3">
      <c r="B38" s="79"/>
    </row>
    <row r="39" spans="1:3">
      <c r="B39" s="79"/>
    </row>
  </sheetData>
  <mergeCells count="5">
    <mergeCell ref="A1:B1"/>
    <mergeCell ref="A2:C2"/>
    <mergeCell ref="A3:C3"/>
    <mergeCell ref="A37:B37"/>
    <mergeCell ref="A4:C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55"/>
  <sheetViews>
    <sheetView zoomScale="90" zoomScaleNormal="90" workbookViewId="0">
      <selection activeCell="A4" sqref="A4:D4"/>
    </sheetView>
  </sheetViews>
  <sheetFormatPr defaultRowHeight="15.6"/>
  <cols>
    <col min="1" max="1" width="9.109375" style="60"/>
    <col min="2" max="2" width="46.44140625" style="60" customWidth="1"/>
    <col min="3" max="3" width="21.5546875" style="60" customWidth="1"/>
    <col min="4" max="4" width="21.5546875" style="53" customWidth="1"/>
    <col min="5" max="5" width="20.44140625" style="60" customWidth="1"/>
    <col min="6" max="6" width="15.44140625" style="60" customWidth="1"/>
    <col min="7" max="7" width="15.33203125" style="60" customWidth="1"/>
    <col min="8" max="257" width="9.109375" style="60"/>
    <col min="258" max="258" width="42.6640625" style="60" customWidth="1"/>
    <col min="259" max="259" width="22.88671875" style="60" customWidth="1"/>
    <col min="260" max="260" width="24.109375" style="60" customWidth="1"/>
    <col min="261" max="262" width="9.109375" style="60"/>
    <col min="263" max="263" width="11.5546875" style="60" bestFit="1" customWidth="1"/>
    <col min="264" max="513" width="9.109375" style="60"/>
    <col min="514" max="514" width="42.6640625" style="60" customWidth="1"/>
    <col min="515" max="515" width="22.88671875" style="60" customWidth="1"/>
    <col min="516" max="516" width="24.109375" style="60" customWidth="1"/>
    <col min="517" max="518" width="9.109375" style="60"/>
    <col min="519" max="519" width="11.5546875" style="60" bestFit="1" customWidth="1"/>
    <col min="520" max="769" width="9.109375" style="60"/>
    <col min="770" max="770" width="42.6640625" style="60" customWidth="1"/>
    <col min="771" max="771" width="22.88671875" style="60" customWidth="1"/>
    <col min="772" max="772" width="24.109375" style="60" customWidth="1"/>
    <col min="773" max="774" width="9.109375" style="60"/>
    <col min="775" max="775" width="11.5546875" style="60" bestFit="1" customWidth="1"/>
    <col min="776" max="1025" width="9.109375" style="60"/>
    <col min="1026" max="1026" width="42.6640625" style="60" customWidth="1"/>
    <col min="1027" max="1027" width="22.88671875" style="60" customWidth="1"/>
    <col min="1028" max="1028" width="24.109375" style="60" customWidth="1"/>
    <col min="1029" max="1030" width="9.109375" style="60"/>
    <col min="1031" max="1031" width="11.5546875" style="60" bestFit="1" customWidth="1"/>
    <col min="1032" max="1281" width="9.109375" style="60"/>
    <col min="1282" max="1282" width="42.6640625" style="60" customWidth="1"/>
    <col min="1283" max="1283" width="22.88671875" style="60" customWidth="1"/>
    <col min="1284" max="1284" width="24.109375" style="60" customWidth="1"/>
    <col min="1285" max="1286" width="9.109375" style="60"/>
    <col min="1287" max="1287" width="11.5546875" style="60" bestFit="1" customWidth="1"/>
    <col min="1288" max="1537" width="9.109375" style="60"/>
    <col min="1538" max="1538" width="42.6640625" style="60" customWidth="1"/>
    <col min="1539" max="1539" width="22.88671875" style="60" customWidth="1"/>
    <col min="1540" max="1540" width="24.109375" style="60" customWidth="1"/>
    <col min="1541" max="1542" width="9.109375" style="60"/>
    <col min="1543" max="1543" width="11.5546875" style="60" bestFit="1" customWidth="1"/>
    <col min="1544" max="1793" width="9.109375" style="60"/>
    <col min="1794" max="1794" width="42.6640625" style="60" customWidth="1"/>
    <col min="1795" max="1795" width="22.88671875" style="60" customWidth="1"/>
    <col min="1796" max="1796" width="24.109375" style="60" customWidth="1"/>
    <col min="1797" max="1798" width="9.109375" style="60"/>
    <col min="1799" max="1799" width="11.5546875" style="60" bestFit="1" customWidth="1"/>
    <col min="1800" max="2049" width="9.109375" style="60"/>
    <col min="2050" max="2050" width="42.6640625" style="60" customWidth="1"/>
    <col min="2051" max="2051" width="22.88671875" style="60" customWidth="1"/>
    <col min="2052" max="2052" width="24.109375" style="60" customWidth="1"/>
    <col min="2053" max="2054" width="9.109375" style="60"/>
    <col min="2055" max="2055" width="11.5546875" style="60" bestFit="1" customWidth="1"/>
    <col min="2056" max="2305" width="9.109375" style="60"/>
    <col min="2306" max="2306" width="42.6640625" style="60" customWidth="1"/>
    <col min="2307" max="2307" width="22.88671875" style="60" customWidth="1"/>
    <col min="2308" max="2308" width="24.109375" style="60" customWidth="1"/>
    <col min="2309" max="2310" width="9.109375" style="60"/>
    <col min="2311" max="2311" width="11.5546875" style="60" bestFit="1" customWidth="1"/>
    <col min="2312" max="2561" width="9.109375" style="60"/>
    <col min="2562" max="2562" width="42.6640625" style="60" customWidth="1"/>
    <col min="2563" max="2563" width="22.88671875" style="60" customWidth="1"/>
    <col min="2564" max="2564" width="24.109375" style="60" customWidth="1"/>
    <col min="2565" max="2566" width="9.109375" style="60"/>
    <col min="2567" max="2567" width="11.5546875" style="60" bestFit="1" customWidth="1"/>
    <col min="2568" max="2817" width="9.109375" style="60"/>
    <col min="2818" max="2818" width="42.6640625" style="60" customWidth="1"/>
    <col min="2819" max="2819" width="22.88671875" style="60" customWidth="1"/>
    <col min="2820" max="2820" width="24.109375" style="60" customWidth="1"/>
    <col min="2821" max="2822" width="9.109375" style="60"/>
    <col min="2823" max="2823" width="11.5546875" style="60" bestFit="1" customWidth="1"/>
    <col min="2824" max="3073" width="9.109375" style="60"/>
    <col min="3074" max="3074" width="42.6640625" style="60" customWidth="1"/>
    <col min="3075" max="3075" width="22.88671875" style="60" customWidth="1"/>
    <col min="3076" max="3076" width="24.109375" style="60" customWidth="1"/>
    <col min="3077" max="3078" width="9.109375" style="60"/>
    <col min="3079" max="3079" width="11.5546875" style="60" bestFit="1" customWidth="1"/>
    <col min="3080" max="3329" width="9.109375" style="60"/>
    <col min="3330" max="3330" width="42.6640625" style="60" customWidth="1"/>
    <col min="3331" max="3331" width="22.88671875" style="60" customWidth="1"/>
    <col min="3332" max="3332" width="24.109375" style="60" customWidth="1"/>
    <col min="3333" max="3334" width="9.109375" style="60"/>
    <col min="3335" max="3335" width="11.5546875" style="60" bestFit="1" customWidth="1"/>
    <col min="3336" max="3585" width="9.109375" style="60"/>
    <col min="3586" max="3586" width="42.6640625" style="60" customWidth="1"/>
    <col min="3587" max="3587" width="22.88671875" style="60" customWidth="1"/>
    <col min="3588" max="3588" width="24.109375" style="60" customWidth="1"/>
    <col min="3589" max="3590" width="9.109375" style="60"/>
    <col min="3591" max="3591" width="11.5546875" style="60" bestFit="1" customWidth="1"/>
    <col min="3592" max="3841" width="9.109375" style="60"/>
    <col min="3842" max="3842" width="42.6640625" style="60" customWidth="1"/>
    <col min="3843" max="3843" width="22.88671875" style="60" customWidth="1"/>
    <col min="3844" max="3844" width="24.109375" style="60" customWidth="1"/>
    <col min="3845" max="3846" width="9.109375" style="60"/>
    <col min="3847" max="3847" width="11.5546875" style="60" bestFit="1" customWidth="1"/>
    <col min="3848" max="4097" width="9.109375" style="60"/>
    <col min="4098" max="4098" width="42.6640625" style="60" customWidth="1"/>
    <col min="4099" max="4099" width="22.88671875" style="60" customWidth="1"/>
    <col min="4100" max="4100" width="24.109375" style="60" customWidth="1"/>
    <col min="4101" max="4102" width="9.109375" style="60"/>
    <col min="4103" max="4103" width="11.5546875" style="60" bestFit="1" customWidth="1"/>
    <col min="4104" max="4353" width="9.109375" style="60"/>
    <col min="4354" max="4354" width="42.6640625" style="60" customWidth="1"/>
    <col min="4355" max="4355" width="22.88671875" style="60" customWidth="1"/>
    <col min="4356" max="4356" width="24.109375" style="60" customWidth="1"/>
    <col min="4357" max="4358" width="9.109375" style="60"/>
    <col min="4359" max="4359" width="11.5546875" style="60" bestFit="1" customWidth="1"/>
    <col min="4360" max="4609" width="9.109375" style="60"/>
    <col min="4610" max="4610" width="42.6640625" style="60" customWidth="1"/>
    <col min="4611" max="4611" width="22.88671875" style="60" customWidth="1"/>
    <col min="4612" max="4612" width="24.109375" style="60" customWidth="1"/>
    <col min="4613" max="4614" width="9.109375" style="60"/>
    <col min="4615" max="4615" width="11.5546875" style="60" bestFit="1" customWidth="1"/>
    <col min="4616" max="4865" width="9.109375" style="60"/>
    <col min="4866" max="4866" width="42.6640625" style="60" customWidth="1"/>
    <col min="4867" max="4867" width="22.88671875" style="60" customWidth="1"/>
    <col min="4868" max="4868" width="24.109375" style="60" customWidth="1"/>
    <col min="4869" max="4870" width="9.109375" style="60"/>
    <col min="4871" max="4871" width="11.5546875" style="60" bestFit="1" customWidth="1"/>
    <col min="4872" max="5121" width="9.109375" style="60"/>
    <col min="5122" max="5122" width="42.6640625" style="60" customWidth="1"/>
    <col min="5123" max="5123" width="22.88671875" style="60" customWidth="1"/>
    <col min="5124" max="5124" width="24.109375" style="60" customWidth="1"/>
    <col min="5125" max="5126" width="9.109375" style="60"/>
    <col min="5127" max="5127" width="11.5546875" style="60" bestFit="1" customWidth="1"/>
    <col min="5128" max="5377" width="9.109375" style="60"/>
    <col min="5378" max="5378" width="42.6640625" style="60" customWidth="1"/>
    <col min="5379" max="5379" width="22.88671875" style="60" customWidth="1"/>
    <col min="5380" max="5380" width="24.109375" style="60" customWidth="1"/>
    <col min="5381" max="5382" width="9.109375" style="60"/>
    <col min="5383" max="5383" width="11.5546875" style="60" bestFit="1" customWidth="1"/>
    <col min="5384" max="5633" width="9.109375" style="60"/>
    <col min="5634" max="5634" width="42.6640625" style="60" customWidth="1"/>
    <col min="5635" max="5635" width="22.88671875" style="60" customWidth="1"/>
    <col min="5636" max="5636" width="24.109375" style="60" customWidth="1"/>
    <col min="5637" max="5638" width="9.109375" style="60"/>
    <col min="5639" max="5639" width="11.5546875" style="60" bestFit="1" customWidth="1"/>
    <col min="5640" max="5889" width="9.109375" style="60"/>
    <col min="5890" max="5890" width="42.6640625" style="60" customWidth="1"/>
    <col min="5891" max="5891" width="22.88671875" style="60" customWidth="1"/>
    <col min="5892" max="5892" width="24.109375" style="60" customWidth="1"/>
    <col min="5893" max="5894" width="9.109375" style="60"/>
    <col min="5895" max="5895" width="11.5546875" style="60" bestFit="1" customWidth="1"/>
    <col min="5896" max="6145" width="9.109375" style="60"/>
    <col min="6146" max="6146" width="42.6640625" style="60" customWidth="1"/>
    <col min="6147" max="6147" width="22.88671875" style="60" customWidth="1"/>
    <col min="6148" max="6148" width="24.109375" style="60" customWidth="1"/>
    <col min="6149" max="6150" width="9.109375" style="60"/>
    <col min="6151" max="6151" width="11.5546875" style="60" bestFit="1" customWidth="1"/>
    <col min="6152" max="6401" width="9.109375" style="60"/>
    <col min="6402" max="6402" width="42.6640625" style="60" customWidth="1"/>
    <col min="6403" max="6403" width="22.88671875" style="60" customWidth="1"/>
    <col min="6404" max="6404" width="24.109375" style="60" customWidth="1"/>
    <col min="6405" max="6406" width="9.109375" style="60"/>
    <col min="6407" max="6407" width="11.5546875" style="60" bestFit="1" customWidth="1"/>
    <col min="6408" max="6657" width="9.109375" style="60"/>
    <col min="6658" max="6658" width="42.6640625" style="60" customWidth="1"/>
    <col min="6659" max="6659" width="22.88671875" style="60" customWidth="1"/>
    <col min="6660" max="6660" width="24.109375" style="60" customWidth="1"/>
    <col min="6661" max="6662" width="9.109375" style="60"/>
    <col min="6663" max="6663" width="11.5546875" style="60" bestFit="1" customWidth="1"/>
    <col min="6664" max="6913" width="9.109375" style="60"/>
    <col min="6914" max="6914" width="42.6640625" style="60" customWidth="1"/>
    <col min="6915" max="6915" width="22.88671875" style="60" customWidth="1"/>
    <col min="6916" max="6916" width="24.109375" style="60" customWidth="1"/>
    <col min="6917" max="6918" width="9.109375" style="60"/>
    <col min="6919" max="6919" width="11.5546875" style="60" bestFit="1" customWidth="1"/>
    <col min="6920" max="7169" width="9.109375" style="60"/>
    <col min="7170" max="7170" width="42.6640625" style="60" customWidth="1"/>
    <col min="7171" max="7171" width="22.88671875" style="60" customWidth="1"/>
    <col min="7172" max="7172" width="24.109375" style="60" customWidth="1"/>
    <col min="7173" max="7174" width="9.109375" style="60"/>
    <col min="7175" max="7175" width="11.5546875" style="60" bestFit="1" customWidth="1"/>
    <col min="7176" max="7425" width="9.109375" style="60"/>
    <col min="7426" max="7426" width="42.6640625" style="60" customWidth="1"/>
    <col min="7427" max="7427" width="22.88671875" style="60" customWidth="1"/>
    <col min="7428" max="7428" width="24.109375" style="60" customWidth="1"/>
    <col min="7429" max="7430" width="9.109375" style="60"/>
    <col min="7431" max="7431" width="11.5546875" style="60" bestFit="1" customWidth="1"/>
    <col min="7432" max="7681" width="9.109375" style="60"/>
    <col min="7682" max="7682" width="42.6640625" style="60" customWidth="1"/>
    <col min="7683" max="7683" width="22.88671875" style="60" customWidth="1"/>
    <col min="7684" max="7684" width="24.109375" style="60" customWidth="1"/>
    <col min="7685" max="7686" width="9.109375" style="60"/>
    <col min="7687" max="7687" width="11.5546875" style="60" bestFit="1" customWidth="1"/>
    <col min="7688" max="7937" width="9.109375" style="60"/>
    <col min="7938" max="7938" width="42.6640625" style="60" customWidth="1"/>
    <col min="7939" max="7939" width="22.88671875" style="60" customWidth="1"/>
    <col min="7940" max="7940" width="24.109375" style="60" customWidth="1"/>
    <col min="7941" max="7942" width="9.109375" style="60"/>
    <col min="7943" max="7943" width="11.5546875" style="60" bestFit="1" customWidth="1"/>
    <col min="7944" max="8193" width="9.109375" style="60"/>
    <col min="8194" max="8194" width="42.6640625" style="60" customWidth="1"/>
    <col min="8195" max="8195" width="22.88671875" style="60" customWidth="1"/>
    <col min="8196" max="8196" width="24.109375" style="60" customWidth="1"/>
    <col min="8197" max="8198" width="9.109375" style="60"/>
    <col min="8199" max="8199" width="11.5546875" style="60" bestFit="1" customWidth="1"/>
    <col min="8200" max="8449" width="9.109375" style="60"/>
    <col min="8450" max="8450" width="42.6640625" style="60" customWidth="1"/>
    <col min="8451" max="8451" width="22.88671875" style="60" customWidth="1"/>
    <col min="8452" max="8452" width="24.109375" style="60" customWidth="1"/>
    <col min="8453" max="8454" width="9.109375" style="60"/>
    <col min="8455" max="8455" width="11.5546875" style="60" bestFit="1" customWidth="1"/>
    <col min="8456" max="8705" width="9.109375" style="60"/>
    <col min="8706" max="8706" width="42.6640625" style="60" customWidth="1"/>
    <col min="8707" max="8707" width="22.88671875" style="60" customWidth="1"/>
    <col min="8708" max="8708" width="24.109375" style="60" customWidth="1"/>
    <col min="8709" max="8710" width="9.109375" style="60"/>
    <col min="8711" max="8711" width="11.5546875" style="60" bestFit="1" customWidth="1"/>
    <col min="8712" max="8961" width="9.109375" style="60"/>
    <col min="8962" max="8962" width="42.6640625" style="60" customWidth="1"/>
    <col min="8963" max="8963" width="22.88671875" style="60" customWidth="1"/>
    <col min="8964" max="8964" width="24.109375" style="60" customWidth="1"/>
    <col min="8965" max="8966" width="9.109375" style="60"/>
    <col min="8967" max="8967" width="11.5546875" style="60" bestFit="1" customWidth="1"/>
    <col min="8968" max="9217" width="9.109375" style="60"/>
    <col min="9218" max="9218" width="42.6640625" style="60" customWidth="1"/>
    <col min="9219" max="9219" width="22.88671875" style="60" customWidth="1"/>
    <col min="9220" max="9220" width="24.109375" style="60" customWidth="1"/>
    <col min="9221" max="9222" width="9.109375" style="60"/>
    <col min="9223" max="9223" width="11.5546875" style="60" bestFit="1" customWidth="1"/>
    <col min="9224" max="9473" width="9.109375" style="60"/>
    <col min="9474" max="9474" width="42.6640625" style="60" customWidth="1"/>
    <col min="9475" max="9475" width="22.88671875" style="60" customWidth="1"/>
    <col min="9476" max="9476" width="24.109375" style="60" customWidth="1"/>
    <col min="9477" max="9478" width="9.109375" style="60"/>
    <col min="9479" max="9479" width="11.5546875" style="60" bestFit="1" customWidth="1"/>
    <col min="9480" max="9729" width="9.109375" style="60"/>
    <col min="9730" max="9730" width="42.6640625" style="60" customWidth="1"/>
    <col min="9731" max="9731" width="22.88671875" style="60" customWidth="1"/>
    <col min="9732" max="9732" width="24.109375" style="60" customWidth="1"/>
    <col min="9733" max="9734" width="9.109375" style="60"/>
    <col min="9735" max="9735" width="11.5546875" style="60" bestFit="1" customWidth="1"/>
    <col min="9736" max="9985" width="9.109375" style="60"/>
    <col min="9986" max="9986" width="42.6640625" style="60" customWidth="1"/>
    <col min="9987" max="9987" width="22.88671875" style="60" customWidth="1"/>
    <col min="9988" max="9988" width="24.109375" style="60" customWidth="1"/>
    <col min="9989" max="9990" width="9.109375" style="60"/>
    <col min="9991" max="9991" width="11.5546875" style="60" bestFit="1" customWidth="1"/>
    <col min="9992" max="10241" width="9.109375" style="60"/>
    <col min="10242" max="10242" width="42.6640625" style="60" customWidth="1"/>
    <col min="10243" max="10243" width="22.88671875" style="60" customWidth="1"/>
    <col min="10244" max="10244" width="24.109375" style="60" customWidth="1"/>
    <col min="10245" max="10246" width="9.109375" style="60"/>
    <col min="10247" max="10247" width="11.5546875" style="60" bestFit="1" customWidth="1"/>
    <col min="10248" max="10497" width="9.109375" style="60"/>
    <col min="10498" max="10498" width="42.6640625" style="60" customWidth="1"/>
    <col min="10499" max="10499" width="22.88671875" style="60" customWidth="1"/>
    <col min="10500" max="10500" width="24.109375" style="60" customWidth="1"/>
    <col min="10501" max="10502" width="9.109375" style="60"/>
    <col min="10503" max="10503" width="11.5546875" style="60" bestFit="1" customWidth="1"/>
    <col min="10504" max="10753" width="9.109375" style="60"/>
    <col min="10754" max="10754" width="42.6640625" style="60" customWidth="1"/>
    <col min="10755" max="10755" width="22.88671875" style="60" customWidth="1"/>
    <col min="10756" max="10756" width="24.109375" style="60" customWidth="1"/>
    <col min="10757" max="10758" width="9.109375" style="60"/>
    <col min="10759" max="10759" width="11.5546875" style="60" bestFit="1" customWidth="1"/>
    <col min="10760" max="11009" width="9.109375" style="60"/>
    <col min="11010" max="11010" width="42.6640625" style="60" customWidth="1"/>
    <col min="11011" max="11011" width="22.88671875" style="60" customWidth="1"/>
    <col min="11012" max="11012" width="24.109375" style="60" customWidth="1"/>
    <col min="11013" max="11014" width="9.109375" style="60"/>
    <col min="11015" max="11015" width="11.5546875" style="60" bestFit="1" customWidth="1"/>
    <col min="11016" max="11265" width="9.109375" style="60"/>
    <col min="11266" max="11266" width="42.6640625" style="60" customWidth="1"/>
    <col min="11267" max="11267" width="22.88671875" style="60" customWidth="1"/>
    <col min="11268" max="11268" width="24.109375" style="60" customWidth="1"/>
    <col min="11269" max="11270" width="9.109375" style="60"/>
    <col min="11271" max="11271" width="11.5546875" style="60" bestFit="1" customWidth="1"/>
    <col min="11272" max="11521" width="9.109375" style="60"/>
    <col min="11522" max="11522" width="42.6640625" style="60" customWidth="1"/>
    <col min="11523" max="11523" width="22.88671875" style="60" customWidth="1"/>
    <col min="11524" max="11524" width="24.109375" style="60" customWidth="1"/>
    <col min="11525" max="11526" width="9.109375" style="60"/>
    <col min="11527" max="11527" width="11.5546875" style="60" bestFit="1" customWidth="1"/>
    <col min="11528" max="11777" width="9.109375" style="60"/>
    <col min="11778" max="11778" width="42.6640625" style="60" customWidth="1"/>
    <col min="11779" max="11779" width="22.88671875" style="60" customWidth="1"/>
    <col min="11780" max="11780" width="24.109375" style="60" customWidth="1"/>
    <col min="11781" max="11782" width="9.109375" style="60"/>
    <col min="11783" max="11783" width="11.5546875" style="60" bestFit="1" customWidth="1"/>
    <col min="11784" max="12033" width="9.109375" style="60"/>
    <col min="12034" max="12034" width="42.6640625" style="60" customWidth="1"/>
    <col min="12035" max="12035" width="22.88671875" style="60" customWidth="1"/>
    <col min="12036" max="12036" width="24.109375" style="60" customWidth="1"/>
    <col min="12037" max="12038" width="9.109375" style="60"/>
    <col min="12039" max="12039" width="11.5546875" style="60" bestFit="1" customWidth="1"/>
    <col min="12040" max="12289" width="9.109375" style="60"/>
    <col min="12290" max="12290" width="42.6640625" style="60" customWidth="1"/>
    <col min="12291" max="12291" width="22.88671875" style="60" customWidth="1"/>
    <col min="12292" max="12292" width="24.109375" style="60" customWidth="1"/>
    <col min="12293" max="12294" width="9.109375" style="60"/>
    <col min="12295" max="12295" width="11.5546875" style="60" bestFit="1" customWidth="1"/>
    <col min="12296" max="12545" width="9.109375" style="60"/>
    <col min="12546" max="12546" width="42.6640625" style="60" customWidth="1"/>
    <col min="12547" max="12547" width="22.88671875" style="60" customWidth="1"/>
    <col min="12548" max="12548" width="24.109375" style="60" customWidth="1"/>
    <col min="12549" max="12550" width="9.109375" style="60"/>
    <col min="12551" max="12551" width="11.5546875" style="60" bestFit="1" customWidth="1"/>
    <col min="12552" max="12801" width="9.109375" style="60"/>
    <col min="12802" max="12802" width="42.6640625" style="60" customWidth="1"/>
    <col min="12803" max="12803" width="22.88671875" style="60" customWidth="1"/>
    <col min="12804" max="12804" width="24.109375" style="60" customWidth="1"/>
    <col min="12805" max="12806" width="9.109375" style="60"/>
    <col min="12807" max="12807" width="11.5546875" style="60" bestFit="1" customWidth="1"/>
    <col min="12808" max="13057" width="9.109375" style="60"/>
    <col min="13058" max="13058" width="42.6640625" style="60" customWidth="1"/>
    <col min="13059" max="13059" width="22.88671875" style="60" customWidth="1"/>
    <col min="13060" max="13060" width="24.109375" style="60" customWidth="1"/>
    <col min="13061" max="13062" width="9.109375" style="60"/>
    <col min="13063" max="13063" width="11.5546875" style="60" bestFit="1" customWidth="1"/>
    <col min="13064" max="13313" width="9.109375" style="60"/>
    <col min="13314" max="13314" width="42.6640625" style="60" customWidth="1"/>
    <col min="13315" max="13315" width="22.88671875" style="60" customWidth="1"/>
    <col min="13316" max="13316" width="24.109375" style="60" customWidth="1"/>
    <col min="13317" max="13318" width="9.109375" style="60"/>
    <col min="13319" max="13319" width="11.5546875" style="60" bestFit="1" customWidth="1"/>
    <col min="13320" max="13569" width="9.109375" style="60"/>
    <col min="13570" max="13570" width="42.6640625" style="60" customWidth="1"/>
    <col min="13571" max="13571" width="22.88671875" style="60" customWidth="1"/>
    <col min="13572" max="13572" width="24.109375" style="60" customWidth="1"/>
    <col min="13573" max="13574" width="9.109375" style="60"/>
    <col min="13575" max="13575" width="11.5546875" style="60" bestFit="1" customWidth="1"/>
    <col min="13576" max="13825" width="9.109375" style="60"/>
    <col min="13826" max="13826" width="42.6640625" style="60" customWidth="1"/>
    <col min="13827" max="13827" width="22.88671875" style="60" customWidth="1"/>
    <col min="13828" max="13828" width="24.109375" style="60" customWidth="1"/>
    <col min="13829" max="13830" width="9.109375" style="60"/>
    <col min="13831" max="13831" width="11.5546875" style="60" bestFit="1" customWidth="1"/>
    <col min="13832" max="14081" width="9.109375" style="60"/>
    <col min="14082" max="14082" width="42.6640625" style="60" customWidth="1"/>
    <col min="14083" max="14083" width="22.88671875" style="60" customWidth="1"/>
    <col min="14084" max="14084" width="24.109375" style="60" customWidth="1"/>
    <col min="14085" max="14086" width="9.109375" style="60"/>
    <col min="14087" max="14087" width="11.5546875" style="60" bestFit="1" customWidth="1"/>
    <col min="14088" max="14337" width="9.109375" style="60"/>
    <col min="14338" max="14338" width="42.6640625" style="60" customWidth="1"/>
    <col min="14339" max="14339" width="22.88671875" style="60" customWidth="1"/>
    <col min="14340" max="14340" width="24.109375" style="60" customWidth="1"/>
    <col min="14341" max="14342" width="9.109375" style="60"/>
    <col min="14343" max="14343" width="11.5546875" style="60" bestFit="1" customWidth="1"/>
    <col min="14344" max="14593" width="9.109375" style="60"/>
    <col min="14594" max="14594" width="42.6640625" style="60" customWidth="1"/>
    <col min="14595" max="14595" width="22.88671875" style="60" customWidth="1"/>
    <col min="14596" max="14596" width="24.109375" style="60" customWidth="1"/>
    <col min="14597" max="14598" width="9.109375" style="60"/>
    <col min="14599" max="14599" width="11.5546875" style="60" bestFit="1" customWidth="1"/>
    <col min="14600" max="14849" width="9.109375" style="60"/>
    <col min="14850" max="14850" width="42.6640625" style="60" customWidth="1"/>
    <col min="14851" max="14851" width="22.88671875" style="60" customWidth="1"/>
    <col min="14852" max="14852" width="24.109375" style="60" customWidth="1"/>
    <col min="14853" max="14854" width="9.109375" style="60"/>
    <col min="14855" max="14855" width="11.5546875" style="60" bestFit="1" customWidth="1"/>
    <col min="14856" max="15105" width="9.109375" style="60"/>
    <col min="15106" max="15106" width="42.6640625" style="60" customWidth="1"/>
    <col min="15107" max="15107" width="22.88671875" style="60" customWidth="1"/>
    <col min="15108" max="15108" width="24.109375" style="60" customWidth="1"/>
    <col min="15109" max="15110" width="9.109375" style="60"/>
    <col min="15111" max="15111" width="11.5546875" style="60" bestFit="1" customWidth="1"/>
    <col min="15112" max="15361" width="9.109375" style="60"/>
    <col min="15362" max="15362" width="42.6640625" style="60" customWidth="1"/>
    <col min="15363" max="15363" width="22.88671875" style="60" customWidth="1"/>
    <col min="15364" max="15364" width="24.109375" style="60" customWidth="1"/>
    <col min="15365" max="15366" width="9.109375" style="60"/>
    <col min="15367" max="15367" width="11.5546875" style="60" bestFit="1" customWidth="1"/>
    <col min="15368" max="15617" width="9.109375" style="60"/>
    <col min="15618" max="15618" width="42.6640625" style="60" customWidth="1"/>
    <col min="15619" max="15619" width="22.88671875" style="60" customWidth="1"/>
    <col min="15620" max="15620" width="24.109375" style="60" customWidth="1"/>
    <col min="15621" max="15622" width="9.109375" style="60"/>
    <col min="15623" max="15623" width="11.5546875" style="60" bestFit="1" customWidth="1"/>
    <col min="15624" max="15873" width="9.109375" style="60"/>
    <col min="15874" max="15874" width="42.6640625" style="60" customWidth="1"/>
    <col min="15875" max="15875" width="22.88671875" style="60" customWidth="1"/>
    <col min="15876" max="15876" width="24.109375" style="60" customWidth="1"/>
    <col min="15877" max="15878" width="9.109375" style="60"/>
    <col min="15879" max="15879" width="11.5546875" style="60" bestFit="1" customWidth="1"/>
    <col min="15880" max="16129" width="9.109375" style="60"/>
    <col min="16130" max="16130" width="42.6640625" style="60" customWidth="1"/>
    <col min="16131" max="16131" width="22.88671875" style="60" customWidth="1"/>
    <col min="16132" max="16132" width="24.109375" style="60" customWidth="1"/>
    <col min="16133" max="16134" width="9.109375" style="60"/>
    <col min="16135" max="16135" width="11.5546875" style="60" bestFit="1" customWidth="1"/>
    <col min="16136" max="16384" width="9.109375" style="60"/>
  </cols>
  <sheetData>
    <row r="1" spans="1:7" ht="51" customHeight="1">
      <c r="A1" s="315" t="s">
        <v>143</v>
      </c>
      <c r="B1" s="315"/>
      <c r="C1" s="324" t="s">
        <v>203</v>
      </c>
      <c r="D1" s="324"/>
    </row>
    <row r="2" spans="1:7">
      <c r="A2" s="316" t="s">
        <v>204</v>
      </c>
      <c r="B2" s="316"/>
      <c r="C2" s="316"/>
      <c r="D2" s="316"/>
    </row>
    <row r="3" spans="1:7">
      <c r="A3" s="317" t="s">
        <v>146</v>
      </c>
      <c r="B3" s="317"/>
      <c r="C3" s="317"/>
      <c r="D3" s="317"/>
    </row>
    <row r="4" spans="1:7">
      <c r="A4" s="318" t="s">
        <v>1123</v>
      </c>
      <c r="B4" s="318"/>
      <c r="C4" s="318"/>
      <c r="D4" s="318"/>
    </row>
    <row r="5" spans="1:7">
      <c r="D5" s="88" t="s">
        <v>147</v>
      </c>
    </row>
    <row r="6" spans="1:7">
      <c r="A6" s="321" t="s">
        <v>4</v>
      </c>
      <c r="B6" s="321" t="s">
        <v>5</v>
      </c>
      <c r="C6" s="322" t="s">
        <v>148</v>
      </c>
      <c r="D6" s="323"/>
    </row>
    <row r="7" spans="1:7">
      <c r="A7" s="321"/>
      <c r="B7" s="321"/>
      <c r="C7" s="72" t="s">
        <v>205</v>
      </c>
      <c r="D7" s="72" t="s">
        <v>206</v>
      </c>
    </row>
    <row r="8" spans="1:7">
      <c r="A8" s="76" t="s">
        <v>20</v>
      </c>
      <c r="B8" s="75" t="s">
        <v>207</v>
      </c>
      <c r="C8" s="89">
        <f>C9+C49+C50</f>
        <v>10100000</v>
      </c>
      <c r="D8" s="89">
        <f>D9+D49+D50</f>
        <v>9142120</v>
      </c>
      <c r="E8" s="90"/>
      <c r="G8" s="90"/>
    </row>
    <row r="9" spans="1:7">
      <c r="A9" s="72" t="s">
        <v>37</v>
      </c>
      <c r="B9" s="75" t="s">
        <v>208</v>
      </c>
      <c r="C9" s="89">
        <f>C10+C15+C20+C25+C30+C31+C32+C33+C38+C39+C40+C41+C42+C43+C44+C45+C46+C47+C48</f>
        <v>9556000</v>
      </c>
      <c r="D9" s="89">
        <f>D10+D15+D20+D25+D30+D31+D32+D33+D38+D39+D40+D41+D42+D43+D44+D45+D46+D47+D48</f>
        <v>9142120</v>
      </c>
      <c r="E9" s="90"/>
    </row>
    <row r="10" spans="1:7">
      <c r="A10" s="76">
        <v>1</v>
      </c>
      <c r="B10" s="77" t="s">
        <v>209</v>
      </c>
      <c r="C10" s="89">
        <f>SUM(C11:C14)</f>
        <v>592150</v>
      </c>
      <c r="D10" s="89">
        <f>SUM(D11:D14)</f>
        <v>592150</v>
      </c>
    </row>
    <row r="11" spans="1:7">
      <c r="A11" s="76"/>
      <c r="B11" s="77" t="s">
        <v>210</v>
      </c>
      <c r="C11" s="89">
        <v>378000</v>
      </c>
      <c r="D11" s="89">
        <v>378000</v>
      </c>
    </row>
    <row r="12" spans="1:7">
      <c r="A12" s="76"/>
      <c r="B12" s="77" t="s">
        <v>211</v>
      </c>
      <c r="C12" s="89">
        <v>34150</v>
      </c>
      <c r="D12" s="89">
        <v>34150</v>
      </c>
    </row>
    <row r="13" spans="1:7">
      <c r="A13" s="76"/>
      <c r="B13" s="77" t="s">
        <v>212</v>
      </c>
      <c r="C13" s="89">
        <v>180000</v>
      </c>
      <c r="D13" s="89">
        <v>180000</v>
      </c>
      <c r="G13" s="90"/>
    </row>
    <row r="14" spans="1:7">
      <c r="A14" s="76"/>
      <c r="B14" s="77" t="s">
        <v>213</v>
      </c>
      <c r="C14" s="89"/>
      <c r="D14" s="89"/>
    </row>
    <row r="15" spans="1:7">
      <c r="A15" s="76">
        <v>2</v>
      </c>
      <c r="B15" s="77" t="s">
        <v>214</v>
      </c>
      <c r="C15" s="89">
        <f>SUM(C16:C19)</f>
        <v>75000</v>
      </c>
      <c r="D15" s="89">
        <f>SUM(D16:D19)</f>
        <v>75000</v>
      </c>
    </row>
    <row r="16" spans="1:7">
      <c r="A16" s="76"/>
      <c r="B16" s="77" t="s">
        <v>210</v>
      </c>
      <c r="C16" s="89">
        <v>34000</v>
      </c>
      <c r="D16" s="89">
        <v>34000</v>
      </c>
    </row>
    <row r="17" spans="1:7">
      <c r="A17" s="76"/>
      <c r="B17" s="77" t="s">
        <v>211</v>
      </c>
      <c r="C17" s="89">
        <v>40000</v>
      </c>
      <c r="D17" s="89">
        <v>40000</v>
      </c>
    </row>
    <row r="18" spans="1:7">
      <c r="A18" s="76"/>
      <c r="B18" s="77" t="s">
        <v>212</v>
      </c>
      <c r="C18" s="89">
        <v>700</v>
      </c>
      <c r="D18" s="89">
        <v>700</v>
      </c>
    </row>
    <row r="19" spans="1:7">
      <c r="A19" s="76"/>
      <c r="B19" s="77" t="s">
        <v>215</v>
      </c>
      <c r="C19" s="89">
        <v>300</v>
      </c>
      <c r="D19" s="89">
        <v>300</v>
      </c>
    </row>
    <row r="20" spans="1:7" ht="31.2">
      <c r="A20" s="76">
        <v>3</v>
      </c>
      <c r="B20" s="77" t="s">
        <v>216</v>
      </c>
      <c r="C20" s="89">
        <f>SUM(C21:C24)</f>
        <v>55000</v>
      </c>
      <c r="D20" s="89">
        <f>SUM(D21:D24)</f>
        <v>55000</v>
      </c>
    </row>
    <row r="21" spans="1:7">
      <c r="A21" s="76"/>
      <c r="B21" s="77" t="s">
        <v>210</v>
      </c>
      <c r="C21" s="89">
        <v>10000</v>
      </c>
      <c r="D21" s="89">
        <v>10000</v>
      </c>
    </row>
    <row r="22" spans="1:7">
      <c r="A22" s="76"/>
      <c r="B22" s="77" t="s">
        <v>211</v>
      </c>
      <c r="C22" s="89">
        <v>45000</v>
      </c>
      <c r="D22" s="89">
        <v>45000</v>
      </c>
    </row>
    <row r="23" spans="1:7">
      <c r="A23" s="76"/>
      <c r="B23" s="77" t="s">
        <v>212</v>
      </c>
      <c r="C23" s="89"/>
      <c r="D23" s="89"/>
    </row>
    <row r="24" spans="1:7">
      <c r="A24" s="76"/>
      <c r="B24" s="77" t="s">
        <v>213</v>
      </c>
      <c r="C24" s="89"/>
      <c r="D24" s="89"/>
    </row>
    <row r="25" spans="1:7">
      <c r="A25" s="76">
        <v>4</v>
      </c>
      <c r="B25" s="77" t="s">
        <v>217</v>
      </c>
      <c r="C25" s="89">
        <f>SUM(C26:C29)</f>
        <v>2435050</v>
      </c>
      <c r="D25" s="89">
        <f>SUM(D26:D29)</f>
        <v>2435050</v>
      </c>
    </row>
    <row r="26" spans="1:7">
      <c r="A26" s="76"/>
      <c r="B26" s="77" t="s">
        <v>210</v>
      </c>
      <c r="C26" s="89">
        <v>1393120</v>
      </c>
      <c r="D26" s="89">
        <v>1393120</v>
      </c>
    </row>
    <row r="27" spans="1:7">
      <c r="A27" s="76"/>
      <c r="B27" s="77" t="s">
        <v>211</v>
      </c>
      <c r="C27" s="89">
        <v>220000</v>
      </c>
      <c r="D27" s="89">
        <v>220000</v>
      </c>
    </row>
    <row r="28" spans="1:7">
      <c r="A28" s="76"/>
      <c r="B28" s="77" t="s">
        <v>212</v>
      </c>
      <c r="C28" s="89">
        <v>152530</v>
      </c>
      <c r="D28" s="89">
        <v>152530</v>
      </c>
    </row>
    <row r="29" spans="1:7">
      <c r="A29" s="76"/>
      <c r="B29" s="77" t="s">
        <v>218</v>
      </c>
      <c r="C29" s="89">
        <v>669400</v>
      </c>
      <c r="D29" s="89">
        <v>669400</v>
      </c>
    </row>
    <row r="30" spans="1:7">
      <c r="A30" s="76">
        <v>5</v>
      </c>
      <c r="B30" s="77" t="s">
        <v>219</v>
      </c>
      <c r="C30" s="89">
        <v>625000</v>
      </c>
      <c r="D30" s="89">
        <v>625000</v>
      </c>
    </row>
    <row r="31" spans="1:7" s="53" customFormat="1">
      <c r="A31" s="76">
        <v>6</v>
      </c>
      <c r="B31" s="77" t="s">
        <v>220</v>
      </c>
      <c r="C31" s="91">
        <v>626000</v>
      </c>
      <c r="D31" s="91">
        <v>379361</v>
      </c>
      <c r="E31" s="92"/>
      <c r="G31" s="92"/>
    </row>
    <row r="32" spans="1:7" s="53" customFormat="1">
      <c r="A32" s="76">
        <v>7</v>
      </c>
      <c r="B32" s="77" t="s">
        <v>221</v>
      </c>
      <c r="C32" s="91">
        <v>524800</v>
      </c>
      <c r="D32" s="91">
        <v>524800</v>
      </c>
      <c r="G32" s="92"/>
    </row>
    <row r="33" spans="1:7" s="53" customFormat="1">
      <c r="A33" s="76">
        <v>8</v>
      </c>
      <c r="B33" s="77" t="s">
        <v>222</v>
      </c>
      <c r="C33" s="91">
        <f>C34+C35</f>
        <v>148000</v>
      </c>
      <c r="D33" s="91">
        <v>101339</v>
      </c>
      <c r="G33" s="92"/>
    </row>
    <row r="34" spans="1:7" s="53" customFormat="1">
      <c r="A34" s="93" t="s">
        <v>223</v>
      </c>
      <c r="B34" s="94" t="s">
        <v>224</v>
      </c>
      <c r="C34" s="95">
        <v>27400</v>
      </c>
      <c r="D34" s="95">
        <v>27400</v>
      </c>
    </row>
    <row r="35" spans="1:7" s="53" customFormat="1">
      <c r="A35" s="93" t="s">
        <v>225</v>
      </c>
      <c r="B35" s="94" t="s">
        <v>226</v>
      </c>
      <c r="C35" s="95">
        <f>C36+C37</f>
        <v>120600</v>
      </c>
      <c r="D35" s="95">
        <v>73939</v>
      </c>
    </row>
    <row r="36" spans="1:7" s="53" customFormat="1">
      <c r="A36" s="93"/>
      <c r="B36" s="96" t="s">
        <v>227</v>
      </c>
      <c r="C36" s="95">
        <v>46436</v>
      </c>
      <c r="D36" s="95"/>
    </row>
    <row r="37" spans="1:7" s="53" customFormat="1">
      <c r="A37" s="93"/>
      <c r="B37" s="96" t="s">
        <v>228</v>
      </c>
      <c r="C37" s="95">
        <v>74164</v>
      </c>
      <c r="D37" s="95">
        <v>73939</v>
      </c>
    </row>
    <row r="38" spans="1:7" s="53" customFormat="1">
      <c r="A38" s="76">
        <v>9</v>
      </c>
      <c r="B38" s="77" t="s">
        <v>229</v>
      </c>
      <c r="C38" s="91">
        <v>0</v>
      </c>
      <c r="D38" s="91"/>
    </row>
    <row r="39" spans="1:7" s="53" customFormat="1">
      <c r="A39" s="76">
        <v>10</v>
      </c>
      <c r="B39" s="77" t="s">
        <v>230</v>
      </c>
      <c r="C39" s="91">
        <v>15000</v>
      </c>
      <c r="D39" s="91">
        <v>15000</v>
      </c>
    </row>
    <row r="40" spans="1:7" s="53" customFormat="1">
      <c r="A40" s="76">
        <v>11</v>
      </c>
      <c r="B40" s="77" t="s">
        <v>231</v>
      </c>
      <c r="C40" s="37">
        <v>130000</v>
      </c>
      <c r="D40" s="91">
        <v>130000</v>
      </c>
    </row>
    <row r="41" spans="1:7" s="53" customFormat="1">
      <c r="A41" s="76">
        <v>12</v>
      </c>
      <c r="B41" s="77" t="s">
        <v>232</v>
      </c>
      <c r="C41" s="91">
        <v>3900000</v>
      </c>
      <c r="D41" s="91">
        <v>3900000</v>
      </c>
    </row>
    <row r="42" spans="1:7" s="53" customFormat="1" ht="31.2">
      <c r="A42" s="76">
        <v>13</v>
      </c>
      <c r="B42" s="77" t="s">
        <v>233</v>
      </c>
      <c r="C42" s="91">
        <v>22000</v>
      </c>
      <c r="D42" s="91">
        <v>22000</v>
      </c>
    </row>
    <row r="43" spans="1:7" s="53" customFormat="1">
      <c r="A43" s="76">
        <v>14</v>
      </c>
      <c r="B43" s="77" t="s">
        <v>234</v>
      </c>
      <c r="C43" s="91">
        <v>130000</v>
      </c>
      <c r="D43" s="91">
        <v>130000</v>
      </c>
    </row>
    <row r="44" spans="1:7" s="53" customFormat="1">
      <c r="A44" s="76">
        <v>15</v>
      </c>
      <c r="B44" s="97" t="s">
        <v>235</v>
      </c>
      <c r="C44" s="91">
        <v>54000</v>
      </c>
      <c r="D44" s="91">
        <v>40420</v>
      </c>
      <c r="E44" s="92"/>
      <c r="G44" s="98"/>
    </row>
    <row r="45" spans="1:7" s="53" customFormat="1">
      <c r="A45" s="76">
        <v>16</v>
      </c>
      <c r="B45" s="97" t="s">
        <v>236</v>
      </c>
      <c r="C45" s="91">
        <v>172000</v>
      </c>
      <c r="D45" s="91">
        <v>115000</v>
      </c>
      <c r="F45" s="92"/>
    </row>
    <row r="46" spans="1:7" s="53" customFormat="1">
      <c r="A46" s="76">
        <v>17</v>
      </c>
      <c r="B46" s="97" t="s">
        <v>237</v>
      </c>
      <c r="C46" s="91">
        <v>2000</v>
      </c>
      <c r="D46" s="91">
        <v>2000</v>
      </c>
      <c r="G46" s="92"/>
    </row>
    <row r="47" spans="1:7" s="53" customFormat="1" ht="46.8">
      <c r="A47" s="76">
        <v>18</v>
      </c>
      <c r="B47" s="97" t="s">
        <v>238</v>
      </c>
      <c r="C47" s="91">
        <v>0</v>
      </c>
      <c r="D47" s="91"/>
    </row>
    <row r="48" spans="1:7">
      <c r="A48" s="76">
        <v>19</v>
      </c>
      <c r="B48" s="97" t="s">
        <v>239</v>
      </c>
      <c r="C48" s="89">
        <v>50000</v>
      </c>
      <c r="D48" s="89">
        <v>0</v>
      </c>
    </row>
    <row r="49" spans="1:4">
      <c r="A49" s="72" t="s">
        <v>45</v>
      </c>
      <c r="B49" s="99" t="s">
        <v>240</v>
      </c>
      <c r="C49" s="89">
        <v>0</v>
      </c>
      <c r="D49" s="89">
        <v>0</v>
      </c>
    </row>
    <row r="50" spans="1:4">
      <c r="A50" s="72" t="s">
        <v>49</v>
      </c>
      <c r="B50" s="99" t="s">
        <v>241</v>
      </c>
      <c r="C50" s="89">
        <v>544000</v>
      </c>
      <c r="D50" s="89">
        <v>0</v>
      </c>
    </row>
    <row r="51" spans="1:4">
      <c r="A51" s="72" t="s">
        <v>21</v>
      </c>
      <c r="B51" s="99" t="s">
        <v>242</v>
      </c>
      <c r="C51" s="89">
        <v>9950</v>
      </c>
      <c r="D51" s="89">
        <v>9950</v>
      </c>
    </row>
    <row r="54" spans="1:4">
      <c r="B54" s="100"/>
    </row>
    <row r="55" spans="1:4" ht="50.25" customHeight="1">
      <c r="B55" s="100"/>
    </row>
  </sheetData>
  <mergeCells count="8">
    <mergeCell ref="A1:B1"/>
    <mergeCell ref="A2:D2"/>
    <mergeCell ref="A3:D3"/>
    <mergeCell ref="A6:A7"/>
    <mergeCell ref="B6:B7"/>
    <mergeCell ref="C6:D6"/>
    <mergeCell ref="C1:D1"/>
    <mergeCell ref="A4:D4"/>
  </mergeCell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5"/>
  <sheetViews>
    <sheetView workbookViewId="0">
      <selection activeCell="A4" sqref="A4:E4"/>
    </sheetView>
  </sheetViews>
  <sheetFormatPr defaultRowHeight="15.6"/>
  <cols>
    <col min="1" max="1" width="5.6640625" style="60" customWidth="1"/>
    <col min="2" max="2" width="46.44140625" style="60" customWidth="1"/>
    <col min="3" max="3" width="13.88671875" style="60" customWidth="1"/>
    <col min="4" max="4" width="15.6640625" style="60" customWidth="1"/>
    <col min="5" max="5" width="15" style="60" customWidth="1"/>
    <col min="6" max="6" width="9.109375" style="60"/>
    <col min="7" max="7" width="16.44140625" style="60" customWidth="1"/>
    <col min="8" max="256" width="9.109375" style="60"/>
    <col min="257" max="257" width="9" style="60" customWidth="1"/>
    <col min="258" max="258" width="36" style="60" customWidth="1"/>
    <col min="259" max="259" width="13.88671875" style="60" customWidth="1"/>
    <col min="260" max="261" width="12.88671875" style="60" customWidth="1"/>
    <col min="262" max="262" width="9.109375" style="60"/>
    <col min="263" max="263" width="16.44140625" style="60" customWidth="1"/>
    <col min="264" max="512" width="9.109375" style="60"/>
    <col min="513" max="513" width="9" style="60" customWidth="1"/>
    <col min="514" max="514" width="36" style="60" customWidth="1"/>
    <col min="515" max="515" width="13.88671875" style="60" customWidth="1"/>
    <col min="516" max="517" width="12.88671875" style="60" customWidth="1"/>
    <col min="518" max="518" width="9.109375" style="60"/>
    <col min="519" max="519" width="16.44140625" style="60" customWidth="1"/>
    <col min="520" max="768" width="9.109375" style="60"/>
    <col min="769" max="769" width="9" style="60" customWidth="1"/>
    <col min="770" max="770" width="36" style="60" customWidth="1"/>
    <col min="771" max="771" width="13.88671875" style="60" customWidth="1"/>
    <col min="772" max="773" width="12.88671875" style="60" customWidth="1"/>
    <col min="774" max="774" width="9.109375" style="60"/>
    <col min="775" max="775" width="16.44140625" style="60" customWidth="1"/>
    <col min="776" max="1024" width="9.109375" style="60"/>
    <col min="1025" max="1025" width="9" style="60" customWidth="1"/>
    <col min="1026" max="1026" width="36" style="60" customWidth="1"/>
    <col min="1027" max="1027" width="13.88671875" style="60" customWidth="1"/>
    <col min="1028" max="1029" width="12.88671875" style="60" customWidth="1"/>
    <col min="1030" max="1030" width="9.109375" style="60"/>
    <col min="1031" max="1031" width="16.44140625" style="60" customWidth="1"/>
    <col min="1032" max="1280" width="9.109375" style="60"/>
    <col min="1281" max="1281" width="9" style="60" customWidth="1"/>
    <col min="1282" max="1282" width="36" style="60" customWidth="1"/>
    <col min="1283" max="1283" width="13.88671875" style="60" customWidth="1"/>
    <col min="1284" max="1285" width="12.88671875" style="60" customWidth="1"/>
    <col min="1286" max="1286" width="9.109375" style="60"/>
    <col min="1287" max="1287" width="16.44140625" style="60" customWidth="1"/>
    <col min="1288" max="1536" width="9.109375" style="60"/>
    <col min="1537" max="1537" width="9" style="60" customWidth="1"/>
    <col min="1538" max="1538" width="36" style="60" customWidth="1"/>
    <col min="1539" max="1539" width="13.88671875" style="60" customWidth="1"/>
    <col min="1540" max="1541" width="12.88671875" style="60" customWidth="1"/>
    <col min="1542" max="1542" width="9.109375" style="60"/>
    <col min="1543" max="1543" width="16.44140625" style="60" customWidth="1"/>
    <col min="1544" max="1792" width="9.109375" style="60"/>
    <col min="1793" max="1793" width="9" style="60" customWidth="1"/>
    <col min="1794" max="1794" width="36" style="60" customWidth="1"/>
    <col min="1795" max="1795" width="13.88671875" style="60" customWidth="1"/>
    <col min="1796" max="1797" width="12.88671875" style="60" customWidth="1"/>
    <col min="1798" max="1798" width="9.109375" style="60"/>
    <col min="1799" max="1799" width="16.44140625" style="60" customWidth="1"/>
    <col min="1800" max="2048" width="9.109375" style="60"/>
    <col min="2049" max="2049" width="9" style="60" customWidth="1"/>
    <col min="2050" max="2050" width="36" style="60" customWidth="1"/>
    <col min="2051" max="2051" width="13.88671875" style="60" customWidth="1"/>
    <col min="2052" max="2053" width="12.88671875" style="60" customWidth="1"/>
    <col min="2054" max="2054" width="9.109375" style="60"/>
    <col min="2055" max="2055" width="16.44140625" style="60" customWidth="1"/>
    <col min="2056" max="2304" width="9.109375" style="60"/>
    <col min="2305" max="2305" width="9" style="60" customWidth="1"/>
    <col min="2306" max="2306" width="36" style="60" customWidth="1"/>
    <col min="2307" max="2307" width="13.88671875" style="60" customWidth="1"/>
    <col min="2308" max="2309" width="12.88671875" style="60" customWidth="1"/>
    <col min="2310" max="2310" width="9.109375" style="60"/>
    <col min="2311" max="2311" width="16.44140625" style="60" customWidth="1"/>
    <col min="2312" max="2560" width="9.109375" style="60"/>
    <col min="2561" max="2561" width="9" style="60" customWidth="1"/>
    <col min="2562" max="2562" width="36" style="60" customWidth="1"/>
    <col min="2563" max="2563" width="13.88671875" style="60" customWidth="1"/>
    <col min="2564" max="2565" width="12.88671875" style="60" customWidth="1"/>
    <col min="2566" max="2566" width="9.109375" style="60"/>
    <col min="2567" max="2567" width="16.44140625" style="60" customWidth="1"/>
    <col min="2568" max="2816" width="9.109375" style="60"/>
    <col min="2817" max="2817" width="9" style="60" customWidth="1"/>
    <col min="2818" max="2818" width="36" style="60" customWidth="1"/>
    <col min="2819" max="2819" width="13.88671875" style="60" customWidth="1"/>
    <col min="2820" max="2821" width="12.88671875" style="60" customWidth="1"/>
    <col min="2822" max="2822" width="9.109375" style="60"/>
    <col min="2823" max="2823" width="16.44140625" style="60" customWidth="1"/>
    <col min="2824" max="3072" width="9.109375" style="60"/>
    <col min="3073" max="3073" width="9" style="60" customWidth="1"/>
    <col min="3074" max="3074" width="36" style="60" customWidth="1"/>
    <col min="3075" max="3075" width="13.88671875" style="60" customWidth="1"/>
    <col min="3076" max="3077" width="12.88671875" style="60" customWidth="1"/>
    <col min="3078" max="3078" width="9.109375" style="60"/>
    <col min="3079" max="3079" width="16.44140625" style="60" customWidth="1"/>
    <col min="3080" max="3328" width="9.109375" style="60"/>
    <col min="3329" max="3329" width="9" style="60" customWidth="1"/>
    <col min="3330" max="3330" width="36" style="60" customWidth="1"/>
    <col min="3331" max="3331" width="13.88671875" style="60" customWidth="1"/>
    <col min="3332" max="3333" width="12.88671875" style="60" customWidth="1"/>
    <col min="3334" max="3334" width="9.109375" style="60"/>
    <col min="3335" max="3335" width="16.44140625" style="60" customWidth="1"/>
    <col min="3336" max="3584" width="9.109375" style="60"/>
    <col min="3585" max="3585" width="9" style="60" customWidth="1"/>
    <col min="3586" max="3586" width="36" style="60" customWidth="1"/>
    <col min="3587" max="3587" width="13.88671875" style="60" customWidth="1"/>
    <col min="3588" max="3589" width="12.88671875" style="60" customWidth="1"/>
    <col min="3590" max="3590" width="9.109375" style="60"/>
    <col min="3591" max="3591" width="16.44140625" style="60" customWidth="1"/>
    <col min="3592" max="3840" width="9.109375" style="60"/>
    <col min="3841" max="3841" width="9" style="60" customWidth="1"/>
    <col min="3842" max="3842" width="36" style="60" customWidth="1"/>
    <col min="3843" max="3843" width="13.88671875" style="60" customWidth="1"/>
    <col min="3844" max="3845" width="12.88671875" style="60" customWidth="1"/>
    <col min="3846" max="3846" width="9.109375" style="60"/>
    <col min="3847" max="3847" width="16.44140625" style="60" customWidth="1"/>
    <col min="3848" max="4096" width="9.109375" style="60"/>
    <col min="4097" max="4097" width="9" style="60" customWidth="1"/>
    <col min="4098" max="4098" width="36" style="60" customWidth="1"/>
    <col min="4099" max="4099" width="13.88671875" style="60" customWidth="1"/>
    <col min="4100" max="4101" width="12.88671875" style="60" customWidth="1"/>
    <col min="4102" max="4102" width="9.109375" style="60"/>
    <col min="4103" max="4103" width="16.44140625" style="60" customWidth="1"/>
    <col min="4104" max="4352" width="9.109375" style="60"/>
    <col min="4353" max="4353" width="9" style="60" customWidth="1"/>
    <col min="4354" max="4354" width="36" style="60" customWidth="1"/>
    <col min="4355" max="4355" width="13.88671875" style="60" customWidth="1"/>
    <col min="4356" max="4357" width="12.88671875" style="60" customWidth="1"/>
    <col min="4358" max="4358" width="9.109375" style="60"/>
    <col min="4359" max="4359" width="16.44140625" style="60" customWidth="1"/>
    <col min="4360" max="4608" width="9.109375" style="60"/>
    <col min="4609" max="4609" width="9" style="60" customWidth="1"/>
    <col min="4610" max="4610" width="36" style="60" customWidth="1"/>
    <col min="4611" max="4611" width="13.88671875" style="60" customWidth="1"/>
    <col min="4612" max="4613" width="12.88671875" style="60" customWidth="1"/>
    <col min="4614" max="4614" width="9.109375" style="60"/>
    <col min="4615" max="4615" width="16.44140625" style="60" customWidth="1"/>
    <col min="4616" max="4864" width="9.109375" style="60"/>
    <col min="4865" max="4865" width="9" style="60" customWidth="1"/>
    <col min="4866" max="4866" width="36" style="60" customWidth="1"/>
    <col min="4867" max="4867" width="13.88671875" style="60" customWidth="1"/>
    <col min="4868" max="4869" width="12.88671875" style="60" customWidth="1"/>
    <col min="4870" max="4870" width="9.109375" style="60"/>
    <col min="4871" max="4871" width="16.44140625" style="60" customWidth="1"/>
    <col min="4872" max="5120" width="9.109375" style="60"/>
    <col min="5121" max="5121" width="9" style="60" customWidth="1"/>
    <col min="5122" max="5122" width="36" style="60" customWidth="1"/>
    <col min="5123" max="5123" width="13.88671875" style="60" customWidth="1"/>
    <col min="5124" max="5125" width="12.88671875" style="60" customWidth="1"/>
    <col min="5126" max="5126" width="9.109375" style="60"/>
    <col min="5127" max="5127" width="16.44140625" style="60" customWidth="1"/>
    <col min="5128" max="5376" width="9.109375" style="60"/>
    <col min="5377" max="5377" width="9" style="60" customWidth="1"/>
    <col min="5378" max="5378" width="36" style="60" customWidth="1"/>
    <col min="5379" max="5379" width="13.88671875" style="60" customWidth="1"/>
    <col min="5380" max="5381" width="12.88671875" style="60" customWidth="1"/>
    <col min="5382" max="5382" width="9.109375" style="60"/>
    <col min="5383" max="5383" width="16.44140625" style="60" customWidth="1"/>
    <col min="5384" max="5632" width="9.109375" style="60"/>
    <col min="5633" max="5633" width="9" style="60" customWidth="1"/>
    <col min="5634" max="5634" width="36" style="60" customWidth="1"/>
    <col min="5635" max="5635" width="13.88671875" style="60" customWidth="1"/>
    <col min="5636" max="5637" width="12.88671875" style="60" customWidth="1"/>
    <col min="5638" max="5638" width="9.109375" style="60"/>
    <col min="5639" max="5639" width="16.44140625" style="60" customWidth="1"/>
    <col min="5640" max="5888" width="9.109375" style="60"/>
    <col min="5889" max="5889" width="9" style="60" customWidth="1"/>
    <col min="5890" max="5890" width="36" style="60" customWidth="1"/>
    <col min="5891" max="5891" width="13.88671875" style="60" customWidth="1"/>
    <col min="5892" max="5893" width="12.88671875" style="60" customWidth="1"/>
    <col min="5894" max="5894" width="9.109375" style="60"/>
    <col min="5895" max="5895" width="16.44140625" style="60" customWidth="1"/>
    <col min="5896" max="6144" width="9.109375" style="60"/>
    <col min="6145" max="6145" width="9" style="60" customWidth="1"/>
    <col min="6146" max="6146" width="36" style="60" customWidth="1"/>
    <col min="6147" max="6147" width="13.88671875" style="60" customWidth="1"/>
    <col min="6148" max="6149" width="12.88671875" style="60" customWidth="1"/>
    <col min="6150" max="6150" width="9.109375" style="60"/>
    <col min="6151" max="6151" width="16.44140625" style="60" customWidth="1"/>
    <col min="6152" max="6400" width="9.109375" style="60"/>
    <col min="6401" max="6401" width="9" style="60" customWidth="1"/>
    <col min="6402" max="6402" width="36" style="60" customWidth="1"/>
    <col min="6403" max="6403" width="13.88671875" style="60" customWidth="1"/>
    <col min="6404" max="6405" width="12.88671875" style="60" customWidth="1"/>
    <col min="6406" max="6406" width="9.109375" style="60"/>
    <col min="6407" max="6407" width="16.44140625" style="60" customWidth="1"/>
    <col min="6408" max="6656" width="9.109375" style="60"/>
    <col min="6657" max="6657" width="9" style="60" customWidth="1"/>
    <col min="6658" max="6658" width="36" style="60" customWidth="1"/>
    <col min="6659" max="6659" width="13.88671875" style="60" customWidth="1"/>
    <col min="6660" max="6661" width="12.88671875" style="60" customWidth="1"/>
    <col min="6662" max="6662" width="9.109375" style="60"/>
    <col min="6663" max="6663" width="16.44140625" style="60" customWidth="1"/>
    <col min="6664" max="6912" width="9.109375" style="60"/>
    <col min="6913" max="6913" width="9" style="60" customWidth="1"/>
    <col min="6914" max="6914" width="36" style="60" customWidth="1"/>
    <col min="6915" max="6915" width="13.88671875" style="60" customWidth="1"/>
    <col min="6916" max="6917" width="12.88671875" style="60" customWidth="1"/>
    <col min="6918" max="6918" width="9.109375" style="60"/>
    <col min="6919" max="6919" width="16.44140625" style="60" customWidth="1"/>
    <col min="6920" max="7168" width="9.109375" style="60"/>
    <col min="7169" max="7169" width="9" style="60" customWidth="1"/>
    <col min="7170" max="7170" width="36" style="60" customWidth="1"/>
    <col min="7171" max="7171" width="13.88671875" style="60" customWidth="1"/>
    <col min="7172" max="7173" width="12.88671875" style="60" customWidth="1"/>
    <col min="7174" max="7174" width="9.109375" style="60"/>
    <col min="7175" max="7175" width="16.44140625" style="60" customWidth="1"/>
    <col min="7176" max="7424" width="9.109375" style="60"/>
    <col min="7425" max="7425" width="9" style="60" customWidth="1"/>
    <col min="7426" max="7426" width="36" style="60" customWidth="1"/>
    <col min="7427" max="7427" width="13.88671875" style="60" customWidth="1"/>
    <col min="7428" max="7429" width="12.88671875" style="60" customWidth="1"/>
    <col min="7430" max="7430" width="9.109375" style="60"/>
    <col min="7431" max="7431" width="16.44140625" style="60" customWidth="1"/>
    <col min="7432" max="7680" width="9.109375" style="60"/>
    <col min="7681" max="7681" width="9" style="60" customWidth="1"/>
    <col min="7682" max="7682" width="36" style="60" customWidth="1"/>
    <col min="7683" max="7683" width="13.88671875" style="60" customWidth="1"/>
    <col min="7684" max="7685" width="12.88671875" style="60" customWidth="1"/>
    <col min="7686" max="7686" width="9.109375" style="60"/>
    <col min="7687" max="7687" width="16.44140625" style="60" customWidth="1"/>
    <col min="7688" max="7936" width="9.109375" style="60"/>
    <col min="7937" max="7937" width="9" style="60" customWidth="1"/>
    <col min="7938" max="7938" width="36" style="60" customWidth="1"/>
    <col min="7939" max="7939" width="13.88671875" style="60" customWidth="1"/>
    <col min="7940" max="7941" width="12.88671875" style="60" customWidth="1"/>
    <col min="7942" max="7942" width="9.109375" style="60"/>
    <col min="7943" max="7943" width="16.44140625" style="60" customWidth="1"/>
    <col min="7944" max="8192" width="9.109375" style="60"/>
    <col min="8193" max="8193" width="9" style="60" customWidth="1"/>
    <col min="8194" max="8194" width="36" style="60" customWidth="1"/>
    <col min="8195" max="8195" width="13.88671875" style="60" customWidth="1"/>
    <col min="8196" max="8197" width="12.88671875" style="60" customWidth="1"/>
    <col min="8198" max="8198" width="9.109375" style="60"/>
    <col min="8199" max="8199" width="16.44140625" style="60" customWidth="1"/>
    <col min="8200" max="8448" width="9.109375" style="60"/>
    <col min="8449" max="8449" width="9" style="60" customWidth="1"/>
    <col min="8450" max="8450" width="36" style="60" customWidth="1"/>
    <col min="8451" max="8451" width="13.88671875" style="60" customWidth="1"/>
    <col min="8452" max="8453" width="12.88671875" style="60" customWidth="1"/>
    <col min="8454" max="8454" width="9.109375" style="60"/>
    <col min="8455" max="8455" width="16.44140625" style="60" customWidth="1"/>
    <col min="8456" max="8704" width="9.109375" style="60"/>
    <col min="8705" max="8705" width="9" style="60" customWidth="1"/>
    <col min="8706" max="8706" width="36" style="60" customWidth="1"/>
    <col min="8707" max="8707" width="13.88671875" style="60" customWidth="1"/>
    <col min="8708" max="8709" width="12.88671875" style="60" customWidth="1"/>
    <col min="8710" max="8710" width="9.109375" style="60"/>
    <col min="8711" max="8711" width="16.44140625" style="60" customWidth="1"/>
    <col min="8712" max="8960" width="9.109375" style="60"/>
    <col min="8961" max="8961" width="9" style="60" customWidth="1"/>
    <col min="8962" max="8962" width="36" style="60" customWidth="1"/>
    <col min="8963" max="8963" width="13.88671875" style="60" customWidth="1"/>
    <col min="8964" max="8965" width="12.88671875" style="60" customWidth="1"/>
    <col min="8966" max="8966" width="9.109375" style="60"/>
    <col min="8967" max="8967" width="16.44140625" style="60" customWidth="1"/>
    <col min="8968" max="9216" width="9.109375" style="60"/>
    <col min="9217" max="9217" width="9" style="60" customWidth="1"/>
    <col min="9218" max="9218" width="36" style="60" customWidth="1"/>
    <col min="9219" max="9219" width="13.88671875" style="60" customWidth="1"/>
    <col min="9220" max="9221" width="12.88671875" style="60" customWidth="1"/>
    <col min="9222" max="9222" width="9.109375" style="60"/>
    <col min="9223" max="9223" width="16.44140625" style="60" customWidth="1"/>
    <col min="9224" max="9472" width="9.109375" style="60"/>
    <col min="9473" max="9473" width="9" style="60" customWidth="1"/>
    <col min="9474" max="9474" width="36" style="60" customWidth="1"/>
    <col min="9475" max="9475" width="13.88671875" style="60" customWidth="1"/>
    <col min="9476" max="9477" width="12.88671875" style="60" customWidth="1"/>
    <col min="9478" max="9478" width="9.109375" style="60"/>
    <col min="9479" max="9479" width="16.44140625" style="60" customWidth="1"/>
    <col min="9480" max="9728" width="9.109375" style="60"/>
    <col min="9729" max="9729" width="9" style="60" customWidth="1"/>
    <col min="9730" max="9730" width="36" style="60" customWidth="1"/>
    <col min="9731" max="9731" width="13.88671875" style="60" customWidth="1"/>
    <col min="9732" max="9733" width="12.88671875" style="60" customWidth="1"/>
    <col min="9734" max="9734" width="9.109375" style="60"/>
    <col min="9735" max="9735" width="16.44140625" style="60" customWidth="1"/>
    <col min="9736" max="9984" width="9.109375" style="60"/>
    <col min="9985" max="9985" width="9" style="60" customWidth="1"/>
    <col min="9986" max="9986" width="36" style="60" customWidth="1"/>
    <col min="9987" max="9987" width="13.88671875" style="60" customWidth="1"/>
    <col min="9988" max="9989" width="12.88671875" style="60" customWidth="1"/>
    <col min="9990" max="9990" width="9.109375" style="60"/>
    <col min="9991" max="9991" width="16.44140625" style="60" customWidth="1"/>
    <col min="9992" max="10240" width="9.109375" style="60"/>
    <col min="10241" max="10241" width="9" style="60" customWidth="1"/>
    <col min="10242" max="10242" width="36" style="60" customWidth="1"/>
    <col min="10243" max="10243" width="13.88671875" style="60" customWidth="1"/>
    <col min="10244" max="10245" width="12.88671875" style="60" customWidth="1"/>
    <col min="10246" max="10246" width="9.109375" style="60"/>
    <col min="10247" max="10247" width="16.44140625" style="60" customWidth="1"/>
    <col min="10248" max="10496" width="9.109375" style="60"/>
    <col min="10497" max="10497" width="9" style="60" customWidth="1"/>
    <col min="10498" max="10498" width="36" style="60" customWidth="1"/>
    <col min="10499" max="10499" width="13.88671875" style="60" customWidth="1"/>
    <col min="10500" max="10501" width="12.88671875" style="60" customWidth="1"/>
    <col min="10502" max="10502" width="9.109375" style="60"/>
    <col min="10503" max="10503" width="16.44140625" style="60" customWidth="1"/>
    <col min="10504" max="10752" width="9.109375" style="60"/>
    <col min="10753" max="10753" width="9" style="60" customWidth="1"/>
    <col min="10754" max="10754" width="36" style="60" customWidth="1"/>
    <col min="10755" max="10755" width="13.88671875" style="60" customWidth="1"/>
    <col min="10756" max="10757" width="12.88671875" style="60" customWidth="1"/>
    <col min="10758" max="10758" width="9.109375" style="60"/>
    <col min="10759" max="10759" width="16.44140625" style="60" customWidth="1"/>
    <col min="10760" max="11008" width="9.109375" style="60"/>
    <col min="11009" max="11009" width="9" style="60" customWidth="1"/>
    <col min="11010" max="11010" width="36" style="60" customWidth="1"/>
    <col min="11011" max="11011" width="13.88671875" style="60" customWidth="1"/>
    <col min="11012" max="11013" width="12.88671875" style="60" customWidth="1"/>
    <col min="11014" max="11014" width="9.109375" style="60"/>
    <col min="11015" max="11015" width="16.44140625" style="60" customWidth="1"/>
    <col min="11016" max="11264" width="9.109375" style="60"/>
    <col min="11265" max="11265" width="9" style="60" customWidth="1"/>
    <col min="11266" max="11266" width="36" style="60" customWidth="1"/>
    <col min="11267" max="11267" width="13.88671875" style="60" customWidth="1"/>
    <col min="11268" max="11269" width="12.88671875" style="60" customWidth="1"/>
    <col min="11270" max="11270" width="9.109375" style="60"/>
    <col min="11271" max="11271" width="16.44140625" style="60" customWidth="1"/>
    <col min="11272" max="11520" width="9.109375" style="60"/>
    <col min="11521" max="11521" width="9" style="60" customWidth="1"/>
    <col min="11522" max="11522" width="36" style="60" customWidth="1"/>
    <col min="11523" max="11523" width="13.88671875" style="60" customWidth="1"/>
    <col min="11524" max="11525" width="12.88671875" style="60" customWidth="1"/>
    <col min="11526" max="11526" width="9.109375" style="60"/>
    <col min="11527" max="11527" width="16.44140625" style="60" customWidth="1"/>
    <col min="11528" max="11776" width="9.109375" style="60"/>
    <col min="11777" max="11777" width="9" style="60" customWidth="1"/>
    <col min="11778" max="11778" width="36" style="60" customWidth="1"/>
    <col min="11779" max="11779" width="13.88671875" style="60" customWidth="1"/>
    <col min="11780" max="11781" width="12.88671875" style="60" customWidth="1"/>
    <col min="11782" max="11782" width="9.109375" style="60"/>
    <col min="11783" max="11783" width="16.44140625" style="60" customWidth="1"/>
    <col min="11784" max="12032" width="9.109375" style="60"/>
    <col min="12033" max="12033" width="9" style="60" customWidth="1"/>
    <col min="12034" max="12034" width="36" style="60" customWidth="1"/>
    <col min="12035" max="12035" width="13.88671875" style="60" customWidth="1"/>
    <col min="12036" max="12037" width="12.88671875" style="60" customWidth="1"/>
    <col min="12038" max="12038" width="9.109375" style="60"/>
    <col min="12039" max="12039" width="16.44140625" style="60" customWidth="1"/>
    <col min="12040" max="12288" width="9.109375" style="60"/>
    <col min="12289" max="12289" width="9" style="60" customWidth="1"/>
    <col min="12290" max="12290" width="36" style="60" customWidth="1"/>
    <col min="12291" max="12291" width="13.88671875" style="60" customWidth="1"/>
    <col min="12292" max="12293" width="12.88671875" style="60" customWidth="1"/>
    <col min="12294" max="12294" width="9.109375" style="60"/>
    <col min="12295" max="12295" width="16.44140625" style="60" customWidth="1"/>
    <col min="12296" max="12544" width="9.109375" style="60"/>
    <col min="12545" max="12545" width="9" style="60" customWidth="1"/>
    <col min="12546" max="12546" width="36" style="60" customWidth="1"/>
    <col min="12547" max="12547" width="13.88671875" style="60" customWidth="1"/>
    <col min="12548" max="12549" width="12.88671875" style="60" customWidth="1"/>
    <col min="12550" max="12550" width="9.109375" style="60"/>
    <col min="12551" max="12551" width="16.44140625" style="60" customWidth="1"/>
    <col min="12552" max="12800" width="9.109375" style="60"/>
    <col min="12801" max="12801" width="9" style="60" customWidth="1"/>
    <col min="12802" max="12802" width="36" style="60" customWidth="1"/>
    <col min="12803" max="12803" width="13.88671875" style="60" customWidth="1"/>
    <col min="12804" max="12805" width="12.88671875" style="60" customWidth="1"/>
    <col min="12806" max="12806" width="9.109375" style="60"/>
    <col min="12807" max="12807" width="16.44140625" style="60" customWidth="1"/>
    <col min="12808" max="13056" width="9.109375" style="60"/>
    <col min="13057" max="13057" width="9" style="60" customWidth="1"/>
    <col min="13058" max="13058" width="36" style="60" customWidth="1"/>
    <col min="13059" max="13059" width="13.88671875" style="60" customWidth="1"/>
    <col min="13060" max="13061" width="12.88671875" style="60" customWidth="1"/>
    <col min="13062" max="13062" width="9.109375" style="60"/>
    <col min="13063" max="13063" width="16.44140625" style="60" customWidth="1"/>
    <col min="13064" max="13312" width="9.109375" style="60"/>
    <col min="13313" max="13313" width="9" style="60" customWidth="1"/>
    <col min="13314" max="13314" width="36" style="60" customWidth="1"/>
    <col min="13315" max="13315" width="13.88671875" style="60" customWidth="1"/>
    <col min="13316" max="13317" width="12.88671875" style="60" customWidth="1"/>
    <col min="13318" max="13318" width="9.109375" style="60"/>
    <col min="13319" max="13319" width="16.44140625" style="60" customWidth="1"/>
    <col min="13320" max="13568" width="9.109375" style="60"/>
    <col min="13569" max="13569" width="9" style="60" customWidth="1"/>
    <col min="13570" max="13570" width="36" style="60" customWidth="1"/>
    <col min="13571" max="13571" width="13.88671875" style="60" customWidth="1"/>
    <col min="13572" max="13573" width="12.88671875" style="60" customWidth="1"/>
    <col min="13574" max="13574" width="9.109375" style="60"/>
    <col min="13575" max="13575" width="16.44140625" style="60" customWidth="1"/>
    <col min="13576" max="13824" width="9.109375" style="60"/>
    <col min="13825" max="13825" width="9" style="60" customWidth="1"/>
    <col min="13826" max="13826" width="36" style="60" customWidth="1"/>
    <col min="13827" max="13827" width="13.88671875" style="60" customWidth="1"/>
    <col min="13828" max="13829" width="12.88671875" style="60" customWidth="1"/>
    <col min="13830" max="13830" width="9.109375" style="60"/>
    <col min="13831" max="13831" width="16.44140625" style="60" customWidth="1"/>
    <col min="13832" max="14080" width="9.109375" style="60"/>
    <col min="14081" max="14081" width="9" style="60" customWidth="1"/>
    <col min="14082" max="14082" width="36" style="60" customWidth="1"/>
    <col min="14083" max="14083" width="13.88671875" style="60" customWidth="1"/>
    <col min="14084" max="14085" width="12.88671875" style="60" customWidth="1"/>
    <col min="14086" max="14086" width="9.109375" style="60"/>
    <col min="14087" max="14087" width="16.44140625" style="60" customWidth="1"/>
    <col min="14088" max="14336" width="9.109375" style="60"/>
    <col min="14337" max="14337" width="9" style="60" customWidth="1"/>
    <col min="14338" max="14338" width="36" style="60" customWidth="1"/>
    <col min="14339" max="14339" width="13.88671875" style="60" customWidth="1"/>
    <col min="14340" max="14341" width="12.88671875" style="60" customWidth="1"/>
    <col min="14342" max="14342" width="9.109375" style="60"/>
    <col min="14343" max="14343" width="16.44140625" style="60" customWidth="1"/>
    <col min="14344" max="14592" width="9.109375" style="60"/>
    <col min="14593" max="14593" width="9" style="60" customWidth="1"/>
    <col min="14594" max="14594" width="36" style="60" customWidth="1"/>
    <col min="14595" max="14595" width="13.88671875" style="60" customWidth="1"/>
    <col min="14596" max="14597" width="12.88671875" style="60" customWidth="1"/>
    <col min="14598" max="14598" width="9.109375" style="60"/>
    <col min="14599" max="14599" width="16.44140625" style="60" customWidth="1"/>
    <col min="14600" max="14848" width="9.109375" style="60"/>
    <col min="14849" max="14849" width="9" style="60" customWidth="1"/>
    <col min="14850" max="14850" width="36" style="60" customWidth="1"/>
    <col min="14851" max="14851" width="13.88671875" style="60" customWidth="1"/>
    <col min="14852" max="14853" width="12.88671875" style="60" customWidth="1"/>
    <col min="14854" max="14854" width="9.109375" style="60"/>
    <col min="14855" max="14855" width="16.44140625" style="60" customWidth="1"/>
    <col min="14856" max="15104" width="9.109375" style="60"/>
    <col min="15105" max="15105" width="9" style="60" customWidth="1"/>
    <col min="15106" max="15106" width="36" style="60" customWidth="1"/>
    <col min="15107" max="15107" width="13.88671875" style="60" customWidth="1"/>
    <col min="15108" max="15109" width="12.88671875" style="60" customWidth="1"/>
    <col min="15110" max="15110" width="9.109375" style="60"/>
    <col min="15111" max="15111" width="16.44140625" style="60" customWidth="1"/>
    <col min="15112" max="15360" width="9.109375" style="60"/>
    <col min="15361" max="15361" width="9" style="60" customWidth="1"/>
    <col min="15362" max="15362" width="36" style="60" customWidth="1"/>
    <col min="15363" max="15363" width="13.88671875" style="60" customWidth="1"/>
    <col min="15364" max="15365" width="12.88671875" style="60" customWidth="1"/>
    <col min="15366" max="15366" width="9.109375" style="60"/>
    <col min="15367" max="15367" width="16.44140625" style="60" customWidth="1"/>
    <col min="15368" max="15616" width="9.109375" style="60"/>
    <col min="15617" max="15617" width="9" style="60" customWidth="1"/>
    <col min="15618" max="15618" width="36" style="60" customWidth="1"/>
    <col min="15619" max="15619" width="13.88671875" style="60" customWidth="1"/>
    <col min="15620" max="15621" width="12.88671875" style="60" customWidth="1"/>
    <col min="15622" max="15622" width="9.109375" style="60"/>
    <col min="15623" max="15623" width="16.44140625" style="60" customWidth="1"/>
    <col min="15624" max="15872" width="9.109375" style="60"/>
    <col min="15873" max="15873" width="9" style="60" customWidth="1"/>
    <col min="15874" max="15874" width="36" style="60" customWidth="1"/>
    <col min="15875" max="15875" width="13.88671875" style="60" customWidth="1"/>
    <col min="15876" max="15877" width="12.88671875" style="60" customWidth="1"/>
    <col min="15878" max="15878" width="9.109375" style="60"/>
    <col min="15879" max="15879" width="16.44140625" style="60" customWidth="1"/>
    <col min="15880" max="16128" width="9.109375" style="60"/>
    <col min="16129" max="16129" width="9" style="60" customWidth="1"/>
    <col min="16130" max="16130" width="36" style="60" customWidth="1"/>
    <col min="16131" max="16131" width="13.88671875" style="60" customWidth="1"/>
    <col min="16132" max="16133" width="12.88671875" style="60" customWidth="1"/>
    <col min="16134" max="16134" width="9.109375" style="60"/>
    <col min="16135" max="16135" width="16.44140625" style="60" customWidth="1"/>
    <col min="16136" max="16384" width="9.109375" style="60"/>
  </cols>
  <sheetData>
    <row r="1" spans="1:7" ht="22.5" customHeight="1">
      <c r="A1" s="319" t="s">
        <v>143</v>
      </c>
      <c r="B1" s="319"/>
      <c r="D1" s="319" t="s">
        <v>243</v>
      </c>
      <c r="E1" s="319"/>
    </row>
    <row r="2" spans="1:7" ht="31.5" customHeight="1">
      <c r="A2" s="319" t="s">
        <v>244</v>
      </c>
      <c r="B2" s="319"/>
      <c r="C2" s="319"/>
      <c r="D2" s="319"/>
      <c r="E2" s="319"/>
    </row>
    <row r="3" spans="1:7">
      <c r="A3" s="317" t="s">
        <v>146</v>
      </c>
      <c r="B3" s="317"/>
      <c r="C3" s="317"/>
      <c r="D3" s="317"/>
      <c r="E3" s="317"/>
    </row>
    <row r="4" spans="1:7">
      <c r="A4" s="318" t="s">
        <v>1123</v>
      </c>
      <c r="B4" s="318"/>
      <c r="C4" s="318"/>
      <c r="D4" s="318"/>
      <c r="E4" s="318"/>
    </row>
    <row r="5" spans="1:7">
      <c r="E5" s="81" t="s">
        <v>147</v>
      </c>
    </row>
    <row r="6" spans="1:7">
      <c r="A6" s="321" t="s">
        <v>4</v>
      </c>
      <c r="B6" s="321" t="s">
        <v>5</v>
      </c>
      <c r="C6" s="321" t="s">
        <v>245</v>
      </c>
      <c r="D6" s="321" t="s">
        <v>246</v>
      </c>
      <c r="E6" s="321"/>
    </row>
    <row r="7" spans="1:7">
      <c r="A7" s="321"/>
      <c r="B7" s="321"/>
      <c r="C7" s="321"/>
      <c r="D7" s="321" t="s">
        <v>185</v>
      </c>
      <c r="E7" s="325" t="s">
        <v>1121</v>
      </c>
    </row>
    <row r="8" spans="1:7">
      <c r="A8" s="321"/>
      <c r="B8" s="321"/>
      <c r="C8" s="321"/>
      <c r="D8" s="321"/>
      <c r="E8" s="326"/>
    </row>
    <row r="9" spans="1:7">
      <c r="A9" s="72"/>
      <c r="B9" s="75" t="s">
        <v>247</v>
      </c>
      <c r="C9" s="74">
        <f>D9+E9</f>
        <v>23054301</v>
      </c>
      <c r="D9" s="74">
        <f>D10+D29+D33</f>
        <v>13347687</v>
      </c>
      <c r="E9" s="74">
        <f>E10+E29+E33</f>
        <v>9706614</v>
      </c>
      <c r="G9" s="90"/>
    </row>
    <row r="10" spans="1:7">
      <c r="A10" s="72" t="s">
        <v>20</v>
      </c>
      <c r="B10" s="75" t="s">
        <v>248</v>
      </c>
      <c r="C10" s="74">
        <f>D10+E10</f>
        <v>18950049</v>
      </c>
      <c r="D10" s="74">
        <f>D11+D21+D25+D26+D27+D28</f>
        <v>9243435</v>
      </c>
      <c r="E10" s="74">
        <f>E11+E21+E25+E26+E27+E28</f>
        <v>9706614</v>
      </c>
    </row>
    <row r="11" spans="1:7">
      <c r="A11" s="72" t="s">
        <v>37</v>
      </c>
      <c r="B11" s="75" t="s">
        <v>162</v>
      </c>
      <c r="C11" s="74">
        <f>D11+E11</f>
        <v>5039973</v>
      </c>
      <c r="D11" s="74">
        <f>D12+D19+D20</f>
        <v>3359973</v>
      </c>
      <c r="E11" s="74">
        <f>E12+E19+E20</f>
        <v>1680000</v>
      </c>
    </row>
    <row r="12" spans="1:7">
      <c r="A12" s="76">
        <v>1</v>
      </c>
      <c r="B12" s="77" t="s">
        <v>249</v>
      </c>
      <c r="C12" s="78">
        <f>D12+E12</f>
        <v>5039973</v>
      </c>
      <c r="D12" s="78">
        <v>3359973</v>
      </c>
      <c r="E12" s="78">
        <v>1680000</v>
      </c>
    </row>
    <row r="13" spans="1:7">
      <c r="A13" s="76"/>
      <c r="B13" s="77" t="s">
        <v>250</v>
      </c>
      <c r="C13" s="78">
        <f t="shared" ref="C13:C16" si="0">D13+E13</f>
        <v>0</v>
      </c>
      <c r="D13" s="78"/>
      <c r="E13" s="78"/>
    </row>
    <row r="14" spans="1:7">
      <c r="A14" s="76" t="s">
        <v>188</v>
      </c>
      <c r="B14" s="94" t="s">
        <v>251</v>
      </c>
      <c r="C14" s="78">
        <f t="shared" si="0"/>
        <v>0</v>
      </c>
      <c r="D14" s="78"/>
      <c r="E14" s="78"/>
    </row>
    <row r="15" spans="1:7">
      <c r="A15" s="76" t="s">
        <v>188</v>
      </c>
      <c r="B15" s="94" t="s">
        <v>252</v>
      </c>
      <c r="C15" s="78">
        <f t="shared" si="0"/>
        <v>0</v>
      </c>
      <c r="D15" s="78"/>
      <c r="E15" s="78"/>
    </row>
    <row r="16" spans="1:7">
      <c r="A16" s="76"/>
      <c r="B16" s="77" t="s">
        <v>253</v>
      </c>
      <c r="C16" s="78">
        <f t="shared" si="0"/>
        <v>0</v>
      </c>
      <c r="D16" s="78"/>
      <c r="E16" s="78"/>
    </row>
    <row r="17" spans="1:5">
      <c r="A17" s="76" t="s">
        <v>188</v>
      </c>
      <c r="B17" s="94" t="s">
        <v>254</v>
      </c>
      <c r="C17" s="78">
        <f>D17+E17</f>
        <v>3900000</v>
      </c>
      <c r="D17" s="78">
        <v>2220000</v>
      </c>
      <c r="E17" s="78">
        <v>1680000</v>
      </c>
    </row>
    <row r="18" spans="1:5">
      <c r="A18" s="76" t="s">
        <v>188</v>
      </c>
      <c r="B18" s="94" t="s">
        <v>255</v>
      </c>
      <c r="C18" s="78">
        <f t="shared" ref="C18:C20" si="1">D18+E18</f>
        <v>130000</v>
      </c>
      <c r="D18" s="78">
        <v>130000</v>
      </c>
      <c r="E18" s="78"/>
    </row>
    <row r="19" spans="1:5" ht="62.4">
      <c r="A19" s="76">
        <v>2</v>
      </c>
      <c r="B19" s="77" t="s">
        <v>256</v>
      </c>
      <c r="C19" s="78">
        <f t="shared" si="1"/>
        <v>0</v>
      </c>
      <c r="D19" s="78"/>
      <c r="E19" s="78"/>
    </row>
    <row r="20" spans="1:5">
      <c r="A20" s="76">
        <v>3</v>
      </c>
      <c r="B20" s="77" t="s">
        <v>257</v>
      </c>
      <c r="C20" s="78">
        <f t="shared" si="1"/>
        <v>0</v>
      </c>
      <c r="D20" s="78"/>
      <c r="E20" s="78"/>
    </row>
    <row r="21" spans="1:5">
      <c r="A21" s="72" t="s">
        <v>45</v>
      </c>
      <c r="B21" s="75" t="s">
        <v>163</v>
      </c>
      <c r="C21" s="74">
        <f>D21+E21</f>
        <v>13333168</v>
      </c>
      <c r="D21" s="74">
        <v>5502721</v>
      </c>
      <c r="E21" s="74">
        <v>7830447</v>
      </c>
    </row>
    <row r="22" spans="1:5">
      <c r="A22" s="76"/>
      <c r="B22" s="94" t="s">
        <v>258</v>
      </c>
      <c r="C22" s="78"/>
      <c r="D22" s="78"/>
      <c r="E22" s="78"/>
    </row>
    <row r="23" spans="1:5">
      <c r="A23" s="76">
        <v>1</v>
      </c>
      <c r="B23" s="94" t="s">
        <v>251</v>
      </c>
      <c r="C23" s="78">
        <f>D23+E23</f>
        <v>6531606</v>
      </c>
      <c r="D23" s="78">
        <v>1584409</v>
      </c>
      <c r="E23" s="78">
        <v>4947197</v>
      </c>
    </row>
    <row r="24" spans="1:5">
      <c r="A24" s="76">
        <v>2</v>
      </c>
      <c r="B24" s="94" t="s">
        <v>252</v>
      </c>
      <c r="C24" s="78">
        <f t="shared" ref="C24:C33" si="2">D24+E24</f>
        <v>34360</v>
      </c>
      <c r="D24" s="78">
        <v>26360</v>
      </c>
      <c r="E24" s="78">
        <v>8000</v>
      </c>
    </row>
    <row r="25" spans="1:5" ht="31.2">
      <c r="A25" s="72" t="s">
        <v>49</v>
      </c>
      <c r="B25" s="75" t="s">
        <v>164</v>
      </c>
      <c r="C25" s="74">
        <f t="shared" si="2"/>
        <v>0</v>
      </c>
      <c r="D25" s="74"/>
      <c r="E25" s="74"/>
    </row>
    <row r="26" spans="1:5">
      <c r="A26" s="72" t="s">
        <v>86</v>
      </c>
      <c r="B26" s="75" t="s">
        <v>165</v>
      </c>
      <c r="C26" s="74">
        <f t="shared" si="2"/>
        <v>1440</v>
      </c>
      <c r="D26" s="74">
        <v>1440</v>
      </c>
      <c r="E26" s="74"/>
    </row>
    <row r="27" spans="1:5">
      <c r="A27" s="72" t="s">
        <v>120</v>
      </c>
      <c r="B27" s="75" t="s">
        <v>166</v>
      </c>
      <c r="C27" s="74">
        <f t="shared" si="2"/>
        <v>383833</v>
      </c>
      <c r="D27" s="74">
        <v>187666</v>
      </c>
      <c r="E27" s="74">
        <v>196167</v>
      </c>
    </row>
    <row r="28" spans="1:5">
      <c r="A28" s="72" t="s">
        <v>137</v>
      </c>
      <c r="B28" s="75" t="s">
        <v>167</v>
      </c>
      <c r="C28" s="74">
        <f t="shared" si="2"/>
        <v>191635</v>
      </c>
      <c r="D28" s="74">
        <v>191635</v>
      </c>
      <c r="E28" s="74"/>
    </row>
    <row r="29" spans="1:5" ht="24" customHeight="1">
      <c r="A29" s="72" t="s">
        <v>21</v>
      </c>
      <c r="B29" s="75" t="s">
        <v>259</v>
      </c>
      <c r="C29" s="74">
        <f t="shared" si="2"/>
        <v>4104252</v>
      </c>
      <c r="D29" s="74">
        <f>D30+D31+D32</f>
        <v>4104252</v>
      </c>
      <c r="E29" s="74">
        <f>E30+E31+E32</f>
        <v>0</v>
      </c>
    </row>
    <row r="30" spans="1:5" ht="21.75" customHeight="1">
      <c r="A30" s="72" t="s">
        <v>37</v>
      </c>
      <c r="B30" s="75" t="s">
        <v>169</v>
      </c>
      <c r="C30" s="78">
        <f t="shared" si="2"/>
        <v>1539678</v>
      </c>
      <c r="D30" s="78">
        <v>1539678</v>
      </c>
      <c r="E30" s="78"/>
    </row>
    <row r="31" spans="1:5" ht="27" customHeight="1">
      <c r="A31" s="72" t="s">
        <v>45</v>
      </c>
      <c r="B31" s="75" t="s">
        <v>170</v>
      </c>
      <c r="C31" s="78">
        <f t="shared" si="2"/>
        <v>2453200</v>
      </c>
      <c r="D31" s="78">
        <v>2453200</v>
      </c>
      <c r="E31" s="78"/>
    </row>
    <row r="32" spans="1:5" ht="21.75" customHeight="1">
      <c r="A32" s="72" t="s">
        <v>49</v>
      </c>
      <c r="B32" s="75" t="s">
        <v>400</v>
      </c>
      <c r="C32" s="78">
        <f t="shared" si="2"/>
        <v>111374</v>
      </c>
      <c r="D32" s="78">
        <v>111374</v>
      </c>
      <c r="E32" s="78"/>
    </row>
    <row r="33" spans="1:5" ht="22.5" customHeight="1">
      <c r="A33" s="72" t="s">
        <v>171</v>
      </c>
      <c r="B33" s="75" t="s">
        <v>260</v>
      </c>
      <c r="C33" s="74">
        <f t="shared" si="2"/>
        <v>0</v>
      </c>
      <c r="D33" s="78"/>
      <c r="E33" s="78"/>
    </row>
    <row r="35" spans="1:5">
      <c r="B35" s="100"/>
    </row>
  </sheetData>
  <mergeCells count="11">
    <mergeCell ref="A1:B1"/>
    <mergeCell ref="D1:E1"/>
    <mergeCell ref="A2:E2"/>
    <mergeCell ref="A3:E3"/>
    <mergeCell ref="A6:A8"/>
    <mergeCell ref="B6:B8"/>
    <mergeCell ref="C6:C8"/>
    <mergeCell ref="D6:E6"/>
    <mergeCell ref="D7:D8"/>
    <mergeCell ref="E7:E8"/>
    <mergeCell ref="A4:E4"/>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6"/>
  <sheetViews>
    <sheetView zoomScaleNormal="100" workbookViewId="0">
      <selection activeCell="A4" sqref="A4:C4"/>
    </sheetView>
  </sheetViews>
  <sheetFormatPr defaultRowHeight="15.6"/>
  <cols>
    <col min="1" max="1" width="8.44140625" style="60" customWidth="1"/>
    <col min="2" max="2" width="58.44140625" style="60" customWidth="1"/>
    <col min="3" max="3" width="21.33203125" style="60" customWidth="1"/>
    <col min="4" max="4" width="9.109375" style="60"/>
    <col min="5" max="5" width="12.88671875" style="60" customWidth="1"/>
    <col min="6" max="256" width="9.109375" style="60"/>
    <col min="257" max="257" width="8.44140625" style="60" customWidth="1"/>
    <col min="258" max="258" width="39.6640625" style="60" customWidth="1"/>
    <col min="259" max="259" width="23.6640625" style="60" customWidth="1"/>
    <col min="260" max="260" width="9.109375" style="60"/>
    <col min="261" max="261" width="12.88671875" style="60" customWidth="1"/>
    <col min="262" max="512" width="9.109375" style="60"/>
    <col min="513" max="513" width="8.44140625" style="60" customWidth="1"/>
    <col min="514" max="514" width="39.6640625" style="60" customWidth="1"/>
    <col min="515" max="515" width="23.6640625" style="60" customWidth="1"/>
    <col min="516" max="516" width="9.109375" style="60"/>
    <col min="517" max="517" width="12.88671875" style="60" customWidth="1"/>
    <col min="518" max="768" width="9.109375" style="60"/>
    <col min="769" max="769" width="8.44140625" style="60" customWidth="1"/>
    <col min="770" max="770" width="39.6640625" style="60" customWidth="1"/>
    <col min="771" max="771" width="23.6640625" style="60" customWidth="1"/>
    <col min="772" max="772" width="9.109375" style="60"/>
    <col min="773" max="773" width="12.88671875" style="60" customWidth="1"/>
    <col min="774" max="1024" width="9.109375" style="60"/>
    <col min="1025" max="1025" width="8.44140625" style="60" customWidth="1"/>
    <col min="1026" max="1026" width="39.6640625" style="60" customWidth="1"/>
    <col min="1027" max="1027" width="23.6640625" style="60" customWidth="1"/>
    <col min="1028" max="1028" width="9.109375" style="60"/>
    <col min="1029" max="1029" width="12.88671875" style="60" customWidth="1"/>
    <col min="1030" max="1280" width="9.109375" style="60"/>
    <col min="1281" max="1281" width="8.44140625" style="60" customWidth="1"/>
    <col min="1282" max="1282" width="39.6640625" style="60" customWidth="1"/>
    <col min="1283" max="1283" width="23.6640625" style="60" customWidth="1"/>
    <col min="1284" max="1284" width="9.109375" style="60"/>
    <col min="1285" max="1285" width="12.88671875" style="60" customWidth="1"/>
    <col min="1286" max="1536" width="9.109375" style="60"/>
    <col min="1537" max="1537" width="8.44140625" style="60" customWidth="1"/>
    <col min="1538" max="1538" width="39.6640625" style="60" customWidth="1"/>
    <col min="1539" max="1539" width="23.6640625" style="60" customWidth="1"/>
    <col min="1540" max="1540" width="9.109375" style="60"/>
    <col min="1541" max="1541" width="12.88671875" style="60" customWidth="1"/>
    <col min="1542" max="1792" width="9.109375" style="60"/>
    <col min="1793" max="1793" width="8.44140625" style="60" customWidth="1"/>
    <col min="1794" max="1794" width="39.6640625" style="60" customWidth="1"/>
    <col min="1795" max="1795" width="23.6640625" style="60" customWidth="1"/>
    <col min="1796" max="1796" width="9.109375" style="60"/>
    <col min="1797" max="1797" width="12.88671875" style="60" customWidth="1"/>
    <col min="1798" max="2048" width="9.109375" style="60"/>
    <col min="2049" max="2049" width="8.44140625" style="60" customWidth="1"/>
    <col min="2050" max="2050" width="39.6640625" style="60" customWidth="1"/>
    <col min="2051" max="2051" width="23.6640625" style="60" customWidth="1"/>
    <col min="2052" max="2052" width="9.109375" style="60"/>
    <col min="2053" max="2053" width="12.88671875" style="60" customWidth="1"/>
    <col min="2054" max="2304" width="9.109375" style="60"/>
    <col min="2305" max="2305" width="8.44140625" style="60" customWidth="1"/>
    <col min="2306" max="2306" width="39.6640625" style="60" customWidth="1"/>
    <col min="2307" max="2307" width="23.6640625" style="60" customWidth="1"/>
    <col min="2308" max="2308" width="9.109375" style="60"/>
    <col min="2309" max="2309" width="12.88671875" style="60" customWidth="1"/>
    <col min="2310" max="2560" width="9.109375" style="60"/>
    <col min="2561" max="2561" width="8.44140625" style="60" customWidth="1"/>
    <col min="2562" max="2562" width="39.6640625" style="60" customWidth="1"/>
    <col min="2563" max="2563" width="23.6640625" style="60" customWidth="1"/>
    <col min="2564" max="2564" width="9.109375" style="60"/>
    <col min="2565" max="2565" width="12.88671875" style="60" customWidth="1"/>
    <col min="2566" max="2816" width="9.109375" style="60"/>
    <col min="2817" max="2817" width="8.44140625" style="60" customWidth="1"/>
    <col min="2818" max="2818" width="39.6640625" style="60" customWidth="1"/>
    <col min="2819" max="2819" width="23.6640625" style="60" customWidth="1"/>
    <col min="2820" max="2820" width="9.109375" style="60"/>
    <col min="2821" max="2821" width="12.88671875" style="60" customWidth="1"/>
    <col min="2822" max="3072" width="9.109375" style="60"/>
    <col min="3073" max="3073" width="8.44140625" style="60" customWidth="1"/>
    <col min="3074" max="3074" width="39.6640625" style="60" customWidth="1"/>
    <col min="3075" max="3075" width="23.6640625" style="60" customWidth="1"/>
    <col min="3076" max="3076" width="9.109375" style="60"/>
    <col min="3077" max="3077" width="12.88671875" style="60" customWidth="1"/>
    <col min="3078" max="3328" width="9.109375" style="60"/>
    <col min="3329" max="3329" width="8.44140625" style="60" customWidth="1"/>
    <col min="3330" max="3330" width="39.6640625" style="60" customWidth="1"/>
    <col min="3331" max="3331" width="23.6640625" style="60" customWidth="1"/>
    <col min="3332" max="3332" width="9.109375" style="60"/>
    <col min="3333" max="3333" width="12.88671875" style="60" customWidth="1"/>
    <col min="3334" max="3584" width="9.109375" style="60"/>
    <col min="3585" max="3585" width="8.44140625" style="60" customWidth="1"/>
    <col min="3586" max="3586" width="39.6640625" style="60" customWidth="1"/>
    <col min="3587" max="3587" width="23.6640625" style="60" customWidth="1"/>
    <col min="3588" max="3588" width="9.109375" style="60"/>
    <col min="3589" max="3589" width="12.88671875" style="60" customWidth="1"/>
    <col min="3590" max="3840" width="9.109375" style="60"/>
    <col min="3841" max="3841" width="8.44140625" style="60" customWidth="1"/>
    <col min="3842" max="3842" width="39.6640625" style="60" customWidth="1"/>
    <col min="3843" max="3843" width="23.6640625" style="60" customWidth="1"/>
    <col min="3844" max="3844" width="9.109375" style="60"/>
    <col min="3845" max="3845" width="12.88671875" style="60" customWidth="1"/>
    <col min="3846" max="4096" width="9.109375" style="60"/>
    <col min="4097" max="4097" width="8.44140625" style="60" customWidth="1"/>
    <col min="4098" max="4098" width="39.6640625" style="60" customWidth="1"/>
    <col min="4099" max="4099" width="23.6640625" style="60" customWidth="1"/>
    <col min="4100" max="4100" width="9.109375" style="60"/>
    <col min="4101" max="4101" width="12.88671875" style="60" customWidth="1"/>
    <col min="4102" max="4352" width="9.109375" style="60"/>
    <col min="4353" max="4353" width="8.44140625" style="60" customWidth="1"/>
    <col min="4354" max="4354" width="39.6640625" style="60" customWidth="1"/>
    <col min="4355" max="4355" width="23.6640625" style="60" customWidth="1"/>
    <col min="4356" max="4356" width="9.109375" style="60"/>
    <col min="4357" max="4357" width="12.88671875" style="60" customWidth="1"/>
    <col min="4358" max="4608" width="9.109375" style="60"/>
    <col min="4609" max="4609" width="8.44140625" style="60" customWidth="1"/>
    <col min="4610" max="4610" width="39.6640625" style="60" customWidth="1"/>
    <col min="4611" max="4611" width="23.6640625" style="60" customWidth="1"/>
    <col min="4612" max="4612" width="9.109375" style="60"/>
    <col min="4613" max="4613" width="12.88671875" style="60" customWidth="1"/>
    <col min="4614" max="4864" width="9.109375" style="60"/>
    <col min="4865" max="4865" width="8.44140625" style="60" customWidth="1"/>
    <col min="4866" max="4866" width="39.6640625" style="60" customWidth="1"/>
    <col min="4867" max="4867" width="23.6640625" style="60" customWidth="1"/>
    <col min="4868" max="4868" width="9.109375" style="60"/>
    <col min="4869" max="4869" width="12.88671875" style="60" customWidth="1"/>
    <col min="4870" max="5120" width="9.109375" style="60"/>
    <col min="5121" max="5121" width="8.44140625" style="60" customWidth="1"/>
    <col min="5122" max="5122" width="39.6640625" style="60" customWidth="1"/>
    <col min="5123" max="5123" width="23.6640625" style="60" customWidth="1"/>
    <col min="5124" max="5124" width="9.109375" style="60"/>
    <col min="5125" max="5125" width="12.88671875" style="60" customWidth="1"/>
    <col min="5126" max="5376" width="9.109375" style="60"/>
    <col min="5377" max="5377" width="8.44140625" style="60" customWidth="1"/>
    <col min="5378" max="5378" width="39.6640625" style="60" customWidth="1"/>
    <col min="5379" max="5379" width="23.6640625" style="60" customWidth="1"/>
    <col min="5380" max="5380" width="9.109375" style="60"/>
    <col min="5381" max="5381" width="12.88671875" style="60" customWidth="1"/>
    <col min="5382" max="5632" width="9.109375" style="60"/>
    <col min="5633" max="5633" width="8.44140625" style="60" customWidth="1"/>
    <col min="5634" max="5634" width="39.6640625" style="60" customWidth="1"/>
    <col min="5635" max="5635" width="23.6640625" style="60" customWidth="1"/>
    <col min="5636" max="5636" width="9.109375" style="60"/>
    <col min="5637" max="5637" width="12.88671875" style="60" customWidth="1"/>
    <col min="5638" max="5888" width="9.109375" style="60"/>
    <col min="5889" max="5889" width="8.44140625" style="60" customWidth="1"/>
    <col min="5890" max="5890" width="39.6640625" style="60" customWidth="1"/>
    <col min="5891" max="5891" width="23.6640625" style="60" customWidth="1"/>
    <col min="5892" max="5892" width="9.109375" style="60"/>
    <col min="5893" max="5893" width="12.88671875" style="60" customWidth="1"/>
    <col min="5894" max="6144" width="9.109375" style="60"/>
    <col min="6145" max="6145" width="8.44140625" style="60" customWidth="1"/>
    <col min="6146" max="6146" width="39.6640625" style="60" customWidth="1"/>
    <col min="6147" max="6147" width="23.6640625" style="60" customWidth="1"/>
    <col min="6148" max="6148" width="9.109375" style="60"/>
    <col min="6149" max="6149" width="12.88671875" style="60" customWidth="1"/>
    <col min="6150" max="6400" width="9.109375" style="60"/>
    <col min="6401" max="6401" width="8.44140625" style="60" customWidth="1"/>
    <col min="6402" max="6402" width="39.6640625" style="60" customWidth="1"/>
    <col min="6403" max="6403" width="23.6640625" style="60" customWidth="1"/>
    <col min="6404" max="6404" width="9.109375" style="60"/>
    <col min="6405" max="6405" width="12.88671875" style="60" customWidth="1"/>
    <col min="6406" max="6656" width="9.109375" style="60"/>
    <col min="6657" max="6657" width="8.44140625" style="60" customWidth="1"/>
    <col min="6658" max="6658" width="39.6640625" style="60" customWidth="1"/>
    <col min="6659" max="6659" width="23.6640625" style="60" customWidth="1"/>
    <col min="6660" max="6660" width="9.109375" style="60"/>
    <col min="6661" max="6661" width="12.88671875" style="60" customWidth="1"/>
    <col min="6662" max="6912" width="9.109375" style="60"/>
    <col min="6913" max="6913" width="8.44140625" style="60" customWidth="1"/>
    <col min="6914" max="6914" width="39.6640625" style="60" customWidth="1"/>
    <col min="6915" max="6915" width="23.6640625" style="60" customWidth="1"/>
    <col min="6916" max="6916" width="9.109375" style="60"/>
    <col min="6917" max="6917" width="12.88671875" style="60" customWidth="1"/>
    <col min="6918" max="7168" width="9.109375" style="60"/>
    <col min="7169" max="7169" width="8.44140625" style="60" customWidth="1"/>
    <col min="7170" max="7170" width="39.6640625" style="60" customWidth="1"/>
    <col min="7171" max="7171" width="23.6640625" style="60" customWidth="1"/>
    <col min="7172" max="7172" width="9.109375" style="60"/>
    <col min="7173" max="7173" width="12.88671875" style="60" customWidth="1"/>
    <col min="7174" max="7424" width="9.109375" style="60"/>
    <col min="7425" max="7425" width="8.44140625" style="60" customWidth="1"/>
    <col min="7426" max="7426" width="39.6640625" style="60" customWidth="1"/>
    <col min="7427" max="7427" width="23.6640625" style="60" customWidth="1"/>
    <col min="7428" max="7428" width="9.109375" style="60"/>
    <col min="7429" max="7429" width="12.88671875" style="60" customWidth="1"/>
    <col min="7430" max="7680" width="9.109375" style="60"/>
    <col min="7681" max="7681" width="8.44140625" style="60" customWidth="1"/>
    <col min="7682" max="7682" width="39.6640625" style="60" customWidth="1"/>
    <col min="7683" max="7683" width="23.6640625" style="60" customWidth="1"/>
    <col min="7684" max="7684" width="9.109375" style="60"/>
    <col min="7685" max="7685" width="12.88671875" style="60" customWidth="1"/>
    <col min="7686" max="7936" width="9.109375" style="60"/>
    <col min="7937" max="7937" width="8.44140625" style="60" customWidth="1"/>
    <col min="7938" max="7938" width="39.6640625" style="60" customWidth="1"/>
    <col min="7939" max="7939" width="23.6640625" style="60" customWidth="1"/>
    <col min="7940" max="7940" width="9.109375" style="60"/>
    <col min="7941" max="7941" width="12.88671875" style="60" customWidth="1"/>
    <col min="7942" max="8192" width="9.109375" style="60"/>
    <col min="8193" max="8193" width="8.44140625" style="60" customWidth="1"/>
    <col min="8194" max="8194" width="39.6640625" style="60" customWidth="1"/>
    <col min="8195" max="8195" width="23.6640625" style="60" customWidth="1"/>
    <col min="8196" max="8196" width="9.109375" style="60"/>
    <col min="8197" max="8197" width="12.88671875" style="60" customWidth="1"/>
    <col min="8198" max="8448" width="9.109375" style="60"/>
    <col min="8449" max="8449" width="8.44140625" style="60" customWidth="1"/>
    <col min="8450" max="8450" width="39.6640625" style="60" customWidth="1"/>
    <col min="8451" max="8451" width="23.6640625" style="60" customWidth="1"/>
    <col min="8452" max="8452" width="9.109375" style="60"/>
    <col min="8453" max="8453" width="12.88671875" style="60" customWidth="1"/>
    <col min="8454" max="8704" width="9.109375" style="60"/>
    <col min="8705" max="8705" width="8.44140625" style="60" customWidth="1"/>
    <col min="8706" max="8706" width="39.6640625" style="60" customWidth="1"/>
    <col min="8707" max="8707" width="23.6640625" style="60" customWidth="1"/>
    <col min="8708" max="8708" width="9.109375" style="60"/>
    <col min="8709" max="8709" width="12.88671875" style="60" customWidth="1"/>
    <col min="8710" max="8960" width="9.109375" style="60"/>
    <col min="8961" max="8961" width="8.44140625" style="60" customWidth="1"/>
    <col min="8962" max="8962" width="39.6640625" style="60" customWidth="1"/>
    <col min="8963" max="8963" width="23.6640625" style="60" customWidth="1"/>
    <col min="8964" max="8964" width="9.109375" style="60"/>
    <col min="8965" max="8965" width="12.88671875" style="60" customWidth="1"/>
    <col min="8966" max="9216" width="9.109375" style="60"/>
    <col min="9217" max="9217" width="8.44140625" style="60" customWidth="1"/>
    <col min="9218" max="9218" width="39.6640625" style="60" customWidth="1"/>
    <col min="9219" max="9219" width="23.6640625" style="60" customWidth="1"/>
    <col min="9220" max="9220" width="9.109375" style="60"/>
    <col min="9221" max="9221" width="12.88671875" style="60" customWidth="1"/>
    <col min="9222" max="9472" width="9.109375" style="60"/>
    <col min="9473" max="9473" width="8.44140625" style="60" customWidth="1"/>
    <col min="9474" max="9474" width="39.6640625" style="60" customWidth="1"/>
    <col min="9475" max="9475" width="23.6640625" style="60" customWidth="1"/>
    <col min="9476" max="9476" width="9.109375" style="60"/>
    <col min="9477" max="9477" width="12.88671875" style="60" customWidth="1"/>
    <col min="9478" max="9728" width="9.109375" style="60"/>
    <col min="9729" max="9729" width="8.44140625" style="60" customWidth="1"/>
    <col min="9730" max="9730" width="39.6640625" style="60" customWidth="1"/>
    <col min="9731" max="9731" width="23.6640625" style="60" customWidth="1"/>
    <col min="9732" max="9732" width="9.109375" style="60"/>
    <col min="9733" max="9733" width="12.88671875" style="60" customWidth="1"/>
    <col min="9734" max="9984" width="9.109375" style="60"/>
    <col min="9985" max="9985" width="8.44140625" style="60" customWidth="1"/>
    <col min="9986" max="9986" width="39.6640625" style="60" customWidth="1"/>
    <col min="9987" max="9987" width="23.6640625" style="60" customWidth="1"/>
    <col min="9988" max="9988" width="9.109375" style="60"/>
    <col min="9989" max="9989" width="12.88671875" style="60" customWidth="1"/>
    <col min="9990" max="10240" width="9.109375" style="60"/>
    <col min="10241" max="10241" width="8.44140625" style="60" customWidth="1"/>
    <col min="10242" max="10242" width="39.6640625" style="60" customWidth="1"/>
    <col min="10243" max="10243" width="23.6640625" style="60" customWidth="1"/>
    <col min="10244" max="10244" width="9.109375" style="60"/>
    <col min="10245" max="10245" width="12.88671875" style="60" customWidth="1"/>
    <col min="10246" max="10496" width="9.109375" style="60"/>
    <col min="10497" max="10497" width="8.44140625" style="60" customWidth="1"/>
    <col min="10498" max="10498" width="39.6640625" style="60" customWidth="1"/>
    <col min="10499" max="10499" width="23.6640625" style="60" customWidth="1"/>
    <col min="10500" max="10500" width="9.109375" style="60"/>
    <col min="10501" max="10501" width="12.88671875" style="60" customWidth="1"/>
    <col min="10502" max="10752" width="9.109375" style="60"/>
    <col min="10753" max="10753" width="8.44140625" style="60" customWidth="1"/>
    <col min="10754" max="10754" width="39.6640625" style="60" customWidth="1"/>
    <col min="10755" max="10755" width="23.6640625" style="60" customWidth="1"/>
    <col min="10756" max="10756" width="9.109375" style="60"/>
    <col min="10757" max="10757" width="12.88671875" style="60" customWidth="1"/>
    <col min="10758" max="11008" width="9.109375" style="60"/>
    <col min="11009" max="11009" width="8.44140625" style="60" customWidth="1"/>
    <col min="11010" max="11010" width="39.6640625" style="60" customWidth="1"/>
    <col min="11011" max="11011" width="23.6640625" style="60" customWidth="1"/>
    <col min="11012" max="11012" width="9.109375" style="60"/>
    <col min="11013" max="11013" width="12.88671875" style="60" customWidth="1"/>
    <col min="11014" max="11264" width="9.109375" style="60"/>
    <col min="11265" max="11265" width="8.44140625" style="60" customWidth="1"/>
    <col min="11266" max="11266" width="39.6640625" style="60" customWidth="1"/>
    <col min="11267" max="11267" width="23.6640625" style="60" customWidth="1"/>
    <col min="11268" max="11268" width="9.109375" style="60"/>
    <col min="11269" max="11269" width="12.88671875" style="60" customWidth="1"/>
    <col min="11270" max="11520" width="9.109375" style="60"/>
    <col min="11521" max="11521" width="8.44140625" style="60" customWidth="1"/>
    <col min="11522" max="11522" width="39.6640625" style="60" customWidth="1"/>
    <col min="11523" max="11523" width="23.6640625" style="60" customWidth="1"/>
    <col min="11524" max="11524" width="9.109375" style="60"/>
    <col min="11525" max="11525" width="12.88671875" style="60" customWidth="1"/>
    <col min="11526" max="11776" width="9.109375" style="60"/>
    <col min="11777" max="11777" width="8.44140625" style="60" customWidth="1"/>
    <col min="11778" max="11778" width="39.6640625" style="60" customWidth="1"/>
    <col min="11779" max="11779" width="23.6640625" style="60" customWidth="1"/>
    <col min="11780" max="11780" width="9.109375" style="60"/>
    <col min="11781" max="11781" width="12.88671875" style="60" customWidth="1"/>
    <col min="11782" max="12032" width="9.109375" style="60"/>
    <col min="12033" max="12033" width="8.44140625" style="60" customWidth="1"/>
    <col min="12034" max="12034" width="39.6640625" style="60" customWidth="1"/>
    <col min="12035" max="12035" width="23.6640625" style="60" customWidth="1"/>
    <col min="12036" max="12036" width="9.109375" style="60"/>
    <col min="12037" max="12037" width="12.88671875" style="60" customWidth="1"/>
    <col min="12038" max="12288" width="9.109375" style="60"/>
    <col min="12289" max="12289" width="8.44140625" style="60" customWidth="1"/>
    <col min="12290" max="12290" width="39.6640625" style="60" customWidth="1"/>
    <col min="12291" max="12291" width="23.6640625" style="60" customWidth="1"/>
    <col min="12292" max="12292" width="9.109375" style="60"/>
    <col min="12293" max="12293" width="12.88671875" style="60" customWidth="1"/>
    <col min="12294" max="12544" width="9.109375" style="60"/>
    <col min="12545" max="12545" width="8.44140625" style="60" customWidth="1"/>
    <col min="12546" max="12546" width="39.6640625" style="60" customWidth="1"/>
    <col min="12547" max="12547" width="23.6640625" style="60" customWidth="1"/>
    <col min="12548" max="12548" width="9.109375" style="60"/>
    <col min="12549" max="12549" width="12.88671875" style="60" customWidth="1"/>
    <col min="12550" max="12800" width="9.109375" style="60"/>
    <col min="12801" max="12801" width="8.44140625" style="60" customWidth="1"/>
    <col min="12802" max="12802" width="39.6640625" style="60" customWidth="1"/>
    <col min="12803" max="12803" width="23.6640625" style="60" customWidth="1"/>
    <col min="12804" max="12804" width="9.109375" style="60"/>
    <col min="12805" max="12805" width="12.88671875" style="60" customWidth="1"/>
    <col min="12806" max="13056" width="9.109375" style="60"/>
    <col min="13057" max="13057" width="8.44140625" style="60" customWidth="1"/>
    <col min="13058" max="13058" width="39.6640625" style="60" customWidth="1"/>
    <col min="13059" max="13059" width="23.6640625" style="60" customWidth="1"/>
    <col min="13060" max="13060" width="9.109375" style="60"/>
    <col min="13061" max="13061" width="12.88671875" style="60" customWidth="1"/>
    <col min="13062" max="13312" width="9.109375" style="60"/>
    <col min="13313" max="13313" width="8.44140625" style="60" customWidth="1"/>
    <col min="13314" max="13314" width="39.6640625" style="60" customWidth="1"/>
    <col min="13315" max="13315" width="23.6640625" style="60" customWidth="1"/>
    <col min="13316" max="13316" width="9.109375" style="60"/>
    <col min="13317" max="13317" width="12.88671875" style="60" customWidth="1"/>
    <col min="13318" max="13568" width="9.109375" style="60"/>
    <col min="13569" max="13569" width="8.44140625" style="60" customWidth="1"/>
    <col min="13570" max="13570" width="39.6640625" style="60" customWidth="1"/>
    <col min="13571" max="13571" width="23.6640625" style="60" customWidth="1"/>
    <col min="13572" max="13572" width="9.109375" style="60"/>
    <col min="13573" max="13573" width="12.88671875" style="60" customWidth="1"/>
    <col min="13574" max="13824" width="9.109375" style="60"/>
    <col min="13825" max="13825" width="8.44140625" style="60" customWidth="1"/>
    <col min="13826" max="13826" width="39.6640625" style="60" customWidth="1"/>
    <col min="13827" max="13827" width="23.6640625" style="60" customWidth="1"/>
    <col min="13828" max="13828" width="9.109375" style="60"/>
    <col min="13829" max="13829" width="12.88671875" style="60" customWidth="1"/>
    <col min="13830" max="14080" width="9.109375" style="60"/>
    <col min="14081" max="14081" width="8.44140625" style="60" customWidth="1"/>
    <col min="14082" max="14082" width="39.6640625" style="60" customWidth="1"/>
    <col min="14083" max="14083" width="23.6640625" style="60" customWidth="1"/>
    <col min="14084" max="14084" width="9.109375" style="60"/>
    <col min="14085" max="14085" width="12.88671875" style="60" customWidth="1"/>
    <col min="14086" max="14336" width="9.109375" style="60"/>
    <col min="14337" max="14337" width="8.44140625" style="60" customWidth="1"/>
    <col min="14338" max="14338" width="39.6640625" style="60" customWidth="1"/>
    <col min="14339" max="14339" width="23.6640625" style="60" customWidth="1"/>
    <col min="14340" max="14340" width="9.109375" style="60"/>
    <col min="14341" max="14341" width="12.88671875" style="60" customWidth="1"/>
    <col min="14342" max="14592" width="9.109375" style="60"/>
    <col min="14593" max="14593" width="8.44140625" style="60" customWidth="1"/>
    <col min="14594" max="14594" width="39.6640625" style="60" customWidth="1"/>
    <col min="14595" max="14595" width="23.6640625" style="60" customWidth="1"/>
    <col min="14596" max="14596" width="9.109375" style="60"/>
    <col min="14597" max="14597" width="12.88671875" style="60" customWidth="1"/>
    <col min="14598" max="14848" width="9.109375" style="60"/>
    <col min="14849" max="14849" width="8.44140625" style="60" customWidth="1"/>
    <col min="14850" max="14850" width="39.6640625" style="60" customWidth="1"/>
    <col min="14851" max="14851" width="23.6640625" style="60" customWidth="1"/>
    <col min="14852" max="14852" width="9.109375" style="60"/>
    <col min="14853" max="14853" width="12.88671875" style="60" customWidth="1"/>
    <col min="14854" max="15104" width="9.109375" style="60"/>
    <col min="15105" max="15105" width="8.44140625" style="60" customWidth="1"/>
    <col min="15106" max="15106" width="39.6640625" style="60" customWidth="1"/>
    <col min="15107" max="15107" width="23.6640625" style="60" customWidth="1"/>
    <col min="15108" max="15108" width="9.109375" style="60"/>
    <col min="15109" max="15109" width="12.88671875" style="60" customWidth="1"/>
    <col min="15110" max="15360" width="9.109375" style="60"/>
    <col min="15361" max="15361" width="8.44140625" style="60" customWidth="1"/>
    <col min="15362" max="15362" width="39.6640625" style="60" customWidth="1"/>
    <col min="15363" max="15363" width="23.6640625" style="60" customWidth="1"/>
    <col min="15364" max="15364" width="9.109375" style="60"/>
    <col min="15365" max="15365" width="12.88671875" style="60" customWidth="1"/>
    <col min="15366" max="15616" width="9.109375" style="60"/>
    <col min="15617" max="15617" width="8.44140625" style="60" customWidth="1"/>
    <col min="15618" max="15618" width="39.6640625" style="60" customWidth="1"/>
    <col min="15619" max="15619" width="23.6640625" style="60" customWidth="1"/>
    <col min="15620" max="15620" width="9.109375" style="60"/>
    <col min="15621" max="15621" width="12.88671875" style="60" customWidth="1"/>
    <col min="15622" max="15872" width="9.109375" style="60"/>
    <col min="15873" max="15873" width="8.44140625" style="60" customWidth="1"/>
    <col min="15874" max="15874" width="39.6640625" style="60" customWidth="1"/>
    <col min="15875" max="15875" width="23.6640625" style="60" customWidth="1"/>
    <col min="15876" max="15876" width="9.109375" style="60"/>
    <col min="15877" max="15877" width="12.88671875" style="60" customWidth="1"/>
    <col min="15878" max="16128" width="9.109375" style="60"/>
    <col min="16129" max="16129" width="8.44140625" style="60" customWidth="1"/>
    <col min="16130" max="16130" width="39.6640625" style="60" customWidth="1"/>
    <col min="16131" max="16131" width="23.6640625" style="60" customWidth="1"/>
    <col min="16132" max="16132" width="9.109375" style="60"/>
    <col min="16133" max="16133" width="12.88671875" style="60" customWidth="1"/>
    <col min="16134" max="16384" width="9.109375" style="60"/>
  </cols>
  <sheetData>
    <row r="1" spans="1:5">
      <c r="B1" s="103" t="s">
        <v>143</v>
      </c>
      <c r="C1" s="69" t="s">
        <v>261</v>
      </c>
    </row>
    <row r="2" spans="1:5" ht="26.25" customHeight="1">
      <c r="A2" s="327" t="s">
        <v>397</v>
      </c>
      <c r="B2" s="327"/>
      <c r="C2" s="327"/>
    </row>
    <row r="3" spans="1:5">
      <c r="A3" s="328" t="s">
        <v>146</v>
      </c>
      <c r="B3" s="328"/>
      <c r="C3" s="328"/>
    </row>
    <row r="4" spans="1:5">
      <c r="A4" s="318" t="s">
        <v>1123</v>
      </c>
      <c r="B4" s="318"/>
      <c r="C4" s="318"/>
      <c r="D4" s="314"/>
      <c r="E4" s="314"/>
    </row>
    <row r="5" spans="1:5">
      <c r="C5" s="40" t="s">
        <v>147</v>
      </c>
    </row>
    <row r="6" spans="1:5">
      <c r="A6" s="41" t="s">
        <v>4</v>
      </c>
      <c r="B6" s="41" t="s">
        <v>5</v>
      </c>
      <c r="C6" s="41" t="s">
        <v>148</v>
      </c>
    </row>
    <row r="7" spans="1:5">
      <c r="A7" s="41"/>
      <c r="B7" s="41" t="s">
        <v>262</v>
      </c>
      <c r="C7" s="61">
        <f>C8+C9</f>
        <v>19241581</v>
      </c>
    </row>
    <row r="8" spans="1:5">
      <c r="A8" s="41" t="s">
        <v>20</v>
      </c>
      <c r="B8" s="63" t="s">
        <v>263</v>
      </c>
      <c r="C8" s="61">
        <v>5948294</v>
      </c>
      <c r="E8" s="90"/>
    </row>
    <row r="9" spans="1:5">
      <c r="A9" s="41" t="s">
        <v>21</v>
      </c>
      <c r="B9" s="63" t="s">
        <v>264</v>
      </c>
      <c r="C9" s="61">
        <f>C11+C26+C38+C39+C40+C41+C42+C43</f>
        <v>13293287</v>
      </c>
      <c r="E9" s="104"/>
    </row>
    <row r="10" spans="1:5">
      <c r="A10" s="64"/>
      <c r="B10" s="65" t="s">
        <v>258</v>
      </c>
      <c r="C10" s="105"/>
    </row>
    <row r="11" spans="1:5">
      <c r="A11" s="41" t="s">
        <v>37</v>
      </c>
      <c r="B11" s="63" t="s">
        <v>162</v>
      </c>
      <c r="C11" s="61">
        <f>C12+C24+C25</f>
        <v>3305573</v>
      </c>
      <c r="E11" s="90"/>
    </row>
    <row r="12" spans="1:5">
      <c r="A12" s="64">
        <v>1</v>
      </c>
      <c r="B12" s="65" t="s">
        <v>249</v>
      </c>
      <c r="C12" s="105">
        <v>3305573</v>
      </c>
    </row>
    <row r="13" spans="1:5" hidden="1">
      <c r="A13" s="64"/>
      <c r="B13" s="101" t="s">
        <v>258</v>
      </c>
      <c r="C13" s="105"/>
    </row>
    <row r="14" spans="1:5" hidden="1">
      <c r="A14" s="64">
        <v>1.1000000000000001</v>
      </c>
      <c r="B14" s="65" t="s">
        <v>251</v>
      </c>
      <c r="C14" s="105"/>
    </row>
    <row r="15" spans="1:5" hidden="1">
      <c r="A15" s="64">
        <v>1.2</v>
      </c>
      <c r="B15" s="65" t="s">
        <v>252</v>
      </c>
      <c r="C15" s="105"/>
    </row>
    <row r="16" spans="1:5" hidden="1">
      <c r="A16" s="64">
        <v>1.3</v>
      </c>
      <c r="B16" s="65" t="s">
        <v>265</v>
      </c>
      <c r="C16" s="105"/>
    </row>
    <row r="17" spans="1:3" hidden="1">
      <c r="A17" s="64">
        <v>1.4</v>
      </c>
      <c r="B17" s="65" t="s">
        <v>266</v>
      </c>
      <c r="C17" s="105"/>
    </row>
    <row r="18" spans="1:3" hidden="1">
      <c r="A18" s="64">
        <v>1.5</v>
      </c>
      <c r="B18" s="65" t="s">
        <v>13</v>
      </c>
      <c r="C18" s="105"/>
    </row>
    <row r="19" spans="1:3" hidden="1">
      <c r="A19" s="64">
        <v>1.6</v>
      </c>
      <c r="B19" s="65" t="s">
        <v>267</v>
      </c>
      <c r="C19" s="105"/>
    </row>
    <row r="20" spans="1:3" hidden="1">
      <c r="A20" s="64">
        <v>1.7</v>
      </c>
      <c r="B20" s="65" t="s">
        <v>268</v>
      </c>
      <c r="C20" s="105"/>
    </row>
    <row r="21" spans="1:3" hidden="1">
      <c r="A21" s="64">
        <v>1.8</v>
      </c>
      <c r="B21" s="65" t="s">
        <v>16</v>
      </c>
      <c r="C21" s="105"/>
    </row>
    <row r="22" spans="1:3" hidden="1">
      <c r="A22" s="64">
        <v>1.9</v>
      </c>
      <c r="B22" s="65" t="s">
        <v>17</v>
      </c>
      <c r="C22" s="105"/>
    </row>
    <row r="23" spans="1:3" hidden="1">
      <c r="A23" s="64">
        <v>1.1000000000000001</v>
      </c>
      <c r="B23" s="65" t="s">
        <v>269</v>
      </c>
      <c r="C23" s="105"/>
    </row>
    <row r="24" spans="1:3" ht="39.6">
      <c r="A24" s="64">
        <v>2</v>
      </c>
      <c r="B24" s="65" t="s">
        <v>256</v>
      </c>
      <c r="C24" s="105">
        <v>0</v>
      </c>
    </row>
    <row r="25" spans="1:3">
      <c r="A25" s="64">
        <v>3</v>
      </c>
      <c r="B25" s="65" t="s">
        <v>257</v>
      </c>
      <c r="C25" s="105">
        <v>0</v>
      </c>
    </row>
    <row r="26" spans="1:3">
      <c r="A26" s="41" t="s">
        <v>45</v>
      </c>
      <c r="B26" s="63" t="s">
        <v>163</v>
      </c>
      <c r="C26" s="61">
        <v>3193209</v>
      </c>
    </row>
    <row r="27" spans="1:3">
      <c r="A27" s="64"/>
      <c r="B27" s="101" t="s">
        <v>258</v>
      </c>
      <c r="C27" s="105"/>
    </row>
    <row r="28" spans="1:3">
      <c r="A28" s="64">
        <v>1</v>
      </c>
      <c r="B28" s="65" t="s">
        <v>251</v>
      </c>
      <c r="C28" s="105">
        <v>1584409</v>
      </c>
    </row>
    <row r="29" spans="1:3">
      <c r="A29" s="64">
        <v>2</v>
      </c>
      <c r="B29" s="65" t="s">
        <v>252</v>
      </c>
      <c r="C29" s="105">
        <v>26360</v>
      </c>
    </row>
    <row r="30" spans="1:3" hidden="1">
      <c r="A30" s="64">
        <v>3</v>
      </c>
      <c r="B30" s="65" t="s">
        <v>265</v>
      </c>
      <c r="C30" s="105"/>
    </row>
    <row r="31" spans="1:3" hidden="1">
      <c r="A31" s="64">
        <v>4</v>
      </c>
      <c r="B31" s="65" t="s">
        <v>266</v>
      </c>
      <c r="C31" s="66"/>
    </row>
    <row r="32" spans="1:3" hidden="1">
      <c r="A32" s="64">
        <v>5</v>
      </c>
      <c r="B32" s="65" t="s">
        <v>13</v>
      </c>
      <c r="C32" s="66"/>
    </row>
    <row r="33" spans="1:5" hidden="1">
      <c r="A33" s="64">
        <v>6</v>
      </c>
      <c r="B33" s="65" t="s">
        <v>267</v>
      </c>
      <c r="C33" s="66"/>
    </row>
    <row r="34" spans="1:5" hidden="1">
      <c r="A34" s="64">
        <v>7</v>
      </c>
      <c r="B34" s="65" t="s">
        <v>268</v>
      </c>
      <c r="C34" s="66"/>
    </row>
    <row r="35" spans="1:5" hidden="1">
      <c r="A35" s="64">
        <v>8</v>
      </c>
      <c r="B35" s="65" t="s">
        <v>16</v>
      </c>
      <c r="C35" s="66"/>
    </row>
    <row r="36" spans="1:5" hidden="1">
      <c r="A36" s="64">
        <v>9</v>
      </c>
      <c r="B36" s="65" t="s">
        <v>17</v>
      </c>
      <c r="C36" s="66"/>
    </row>
    <row r="37" spans="1:5" hidden="1">
      <c r="A37" s="64">
        <v>10</v>
      </c>
      <c r="B37" s="65" t="s">
        <v>269</v>
      </c>
      <c r="C37" s="66"/>
    </row>
    <row r="38" spans="1:5">
      <c r="A38" s="41" t="s">
        <v>49</v>
      </c>
      <c r="B38" s="63" t="s">
        <v>164</v>
      </c>
      <c r="C38" s="62"/>
    </row>
    <row r="39" spans="1:5">
      <c r="A39" s="41" t="s">
        <v>86</v>
      </c>
      <c r="B39" s="63" t="s">
        <v>165</v>
      </c>
      <c r="C39" s="62">
        <v>1440</v>
      </c>
    </row>
    <row r="40" spans="1:5">
      <c r="A40" s="41" t="s">
        <v>120</v>
      </c>
      <c r="B40" s="63" t="s">
        <v>270</v>
      </c>
      <c r="C40" s="62">
        <v>187666</v>
      </c>
    </row>
    <row r="41" spans="1:5">
      <c r="A41" s="41" t="s">
        <v>137</v>
      </c>
      <c r="B41" s="63" t="s">
        <v>271</v>
      </c>
      <c r="C41" s="62">
        <v>191635</v>
      </c>
    </row>
    <row r="42" spans="1:5" ht="26.4">
      <c r="A42" s="41" t="s">
        <v>272</v>
      </c>
      <c r="B42" s="63" t="s">
        <v>273</v>
      </c>
      <c r="C42" s="62">
        <v>2309512</v>
      </c>
    </row>
    <row r="43" spans="1:5">
      <c r="A43" s="41" t="s">
        <v>274</v>
      </c>
      <c r="B43" s="63" t="s">
        <v>275</v>
      </c>
      <c r="C43" s="62">
        <v>4104252</v>
      </c>
      <c r="E43" s="90"/>
    </row>
    <row r="44" spans="1:5" ht="26.4" hidden="1">
      <c r="A44" s="41" t="s">
        <v>171</v>
      </c>
      <c r="B44" s="63" t="s">
        <v>276</v>
      </c>
      <c r="C44" s="62"/>
    </row>
    <row r="46" spans="1:5">
      <c r="B46" s="102"/>
    </row>
  </sheetData>
  <mergeCells count="3">
    <mergeCell ref="A2:C2"/>
    <mergeCell ref="A3:C3"/>
    <mergeCell ref="A4:C4"/>
  </mergeCell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U146"/>
  <sheetViews>
    <sheetView zoomScale="90" zoomScaleNormal="90" workbookViewId="0">
      <selection activeCell="A4" sqref="A4:M4"/>
    </sheetView>
  </sheetViews>
  <sheetFormatPr defaultRowHeight="15.6"/>
  <cols>
    <col min="1" max="1" width="5" style="60" customWidth="1"/>
    <col min="2" max="2" width="38.88671875" style="60" customWidth="1"/>
    <col min="3" max="3" width="10.109375" style="60" bestFit="1" customWidth="1"/>
    <col min="4" max="4" width="14.6640625" style="60" customWidth="1"/>
    <col min="5" max="5" width="14.44140625" style="60" customWidth="1"/>
    <col min="6" max="6" width="15" style="60" customWidth="1"/>
    <col min="7" max="7" width="10.33203125" style="60" customWidth="1"/>
    <col min="8" max="8" width="9.33203125" style="60" bestFit="1" customWidth="1"/>
    <col min="9" max="9" width="11" style="60" customWidth="1"/>
    <col min="10" max="10" width="11.5546875" style="60" bestFit="1" customWidth="1"/>
    <col min="11" max="11" width="16.109375" style="106" customWidth="1"/>
    <col min="12" max="12" width="15" style="60" customWidth="1"/>
    <col min="13" max="13" width="12" style="60" customWidth="1"/>
    <col min="14" max="20" width="9.109375" style="60"/>
    <col min="21" max="21" width="11" style="60" customWidth="1"/>
    <col min="22" max="256" width="9.109375" style="60"/>
    <col min="257" max="257" width="5" style="60" customWidth="1"/>
    <col min="258" max="258" width="31.109375" style="60" customWidth="1"/>
    <col min="259" max="512" width="9.109375" style="60"/>
    <col min="513" max="513" width="5" style="60" customWidth="1"/>
    <col min="514" max="514" width="31.109375" style="60" customWidth="1"/>
    <col min="515" max="768" width="9.109375" style="60"/>
    <col min="769" max="769" width="5" style="60" customWidth="1"/>
    <col min="770" max="770" width="31.109375" style="60" customWidth="1"/>
    <col min="771" max="1024" width="9.109375" style="60"/>
    <col min="1025" max="1025" width="5" style="60" customWidth="1"/>
    <col min="1026" max="1026" width="31.109375" style="60" customWidth="1"/>
    <col min="1027" max="1280" width="9.109375" style="60"/>
    <col min="1281" max="1281" width="5" style="60" customWidth="1"/>
    <col min="1282" max="1282" width="31.109375" style="60" customWidth="1"/>
    <col min="1283" max="1536" width="9.109375" style="60"/>
    <col min="1537" max="1537" width="5" style="60" customWidth="1"/>
    <col min="1538" max="1538" width="31.109375" style="60" customWidth="1"/>
    <col min="1539" max="1792" width="9.109375" style="60"/>
    <col min="1793" max="1793" width="5" style="60" customWidth="1"/>
    <col min="1794" max="1794" width="31.109375" style="60" customWidth="1"/>
    <col min="1795" max="2048" width="9.109375" style="60"/>
    <col min="2049" max="2049" width="5" style="60" customWidth="1"/>
    <col min="2050" max="2050" width="31.109375" style="60" customWidth="1"/>
    <col min="2051" max="2304" width="9.109375" style="60"/>
    <col min="2305" max="2305" width="5" style="60" customWidth="1"/>
    <col min="2306" max="2306" width="31.109375" style="60" customWidth="1"/>
    <col min="2307" max="2560" width="9.109375" style="60"/>
    <col min="2561" max="2561" width="5" style="60" customWidth="1"/>
    <col min="2562" max="2562" width="31.109375" style="60" customWidth="1"/>
    <col min="2563" max="2816" width="9.109375" style="60"/>
    <col min="2817" max="2817" width="5" style="60" customWidth="1"/>
    <col min="2818" max="2818" width="31.109375" style="60" customWidth="1"/>
    <col min="2819" max="3072" width="9.109375" style="60"/>
    <col min="3073" max="3073" width="5" style="60" customWidth="1"/>
    <col min="3074" max="3074" width="31.109375" style="60" customWidth="1"/>
    <col min="3075" max="3328" width="9.109375" style="60"/>
    <col min="3329" max="3329" width="5" style="60" customWidth="1"/>
    <col min="3330" max="3330" width="31.109375" style="60" customWidth="1"/>
    <col min="3331" max="3584" width="9.109375" style="60"/>
    <col min="3585" max="3585" width="5" style="60" customWidth="1"/>
    <col min="3586" max="3586" width="31.109375" style="60" customWidth="1"/>
    <col min="3587" max="3840" width="9.109375" style="60"/>
    <col min="3841" max="3841" width="5" style="60" customWidth="1"/>
    <col min="3842" max="3842" width="31.109375" style="60" customWidth="1"/>
    <col min="3843" max="4096" width="9.109375" style="60"/>
    <col min="4097" max="4097" width="5" style="60" customWidth="1"/>
    <col min="4098" max="4098" width="31.109375" style="60" customWidth="1"/>
    <col min="4099" max="4352" width="9.109375" style="60"/>
    <col min="4353" max="4353" width="5" style="60" customWidth="1"/>
    <col min="4354" max="4354" width="31.109375" style="60" customWidth="1"/>
    <col min="4355" max="4608" width="9.109375" style="60"/>
    <col min="4609" max="4609" width="5" style="60" customWidth="1"/>
    <col min="4610" max="4610" width="31.109375" style="60" customWidth="1"/>
    <col min="4611" max="4864" width="9.109375" style="60"/>
    <col min="4865" max="4865" width="5" style="60" customWidth="1"/>
    <col min="4866" max="4866" width="31.109375" style="60" customWidth="1"/>
    <col min="4867" max="5120" width="9.109375" style="60"/>
    <col min="5121" max="5121" width="5" style="60" customWidth="1"/>
    <col min="5122" max="5122" width="31.109375" style="60" customWidth="1"/>
    <col min="5123" max="5376" width="9.109375" style="60"/>
    <col min="5377" max="5377" width="5" style="60" customWidth="1"/>
    <col min="5378" max="5378" width="31.109375" style="60" customWidth="1"/>
    <col min="5379" max="5632" width="9.109375" style="60"/>
    <col min="5633" max="5633" width="5" style="60" customWidth="1"/>
    <col min="5634" max="5634" width="31.109375" style="60" customWidth="1"/>
    <col min="5635" max="5888" width="9.109375" style="60"/>
    <col min="5889" max="5889" width="5" style="60" customWidth="1"/>
    <col min="5890" max="5890" width="31.109375" style="60" customWidth="1"/>
    <col min="5891" max="6144" width="9.109375" style="60"/>
    <col min="6145" max="6145" width="5" style="60" customWidth="1"/>
    <col min="6146" max="6146" width="31.109375" style="60" customWidth="1"/>
    <col min="6147" max="6400" width="9.109375" style="60"/>
    <col min="6401" max="6401" width="5" style="60" customWidth="1"/>
    <col min="6402" max="6402" width="31.109375" style="60" customWidth="1"/>
    <col min="6403" max="6656" width="9.109375" style="60"/>
    <col min="6657" max="6657" width="5" style="60" customWidth="1"/>
    <col min="6658" max="6658" width="31.109375" style="60" customWidth="1"/>
    <col min="6659" max="6912" width="9.109375" style="60"/>
    <col min="6913" max="6913" width="5" style="60" customWidth="1"/>
    <col min="6914" max="6914" width="31.109375" style="60" customWidth="1"/>
    <col min="6915" max="7168" width="9.109375" style="60"/>
    <col min="7169" max="7169" width="5" style="60" customWidth="1"/>
    <col min="7170" max="7170" width="31.109375" style="60" customWidth="1"/>
    <col min="7171" max="7424" width="9.109375" style="60"/>
    <col min="7425" max="7425" width="5" style="60" customWidth="1"/>
    <col min="7426" max="7426" width="31.109375" style="60" customWidth="1"/>
    <col min="7427" max="7680" width="9.109375" style="60"/>
    <col min="7681" max="7681" width="5" style="60" customWidth="1"/>
    <col min="7682" max="7682" width="31.109375" style="60" customWidth="1"/>
    <col min="7683" max="7936" width="9.109375" style="60"/>
    <col min="7937" max="7937" width="5" style="60" customWidth="1"/>
    <col min="7938" max="7938" width="31.109375" style="60" customWidth="1"/>
    <col min="7939" max="8192" width="9.109375" style="60"/>
    <col min="8193" max="8193" width="5" style="60" customWidth="1"/>
    <col min="8194" max="8194" width="31.109375" style="60" customWidth="1"/>
    <col min="8195" max="8448" width="9.109375" style="60"/>
    <col min="8449" max="8449" width="5" style="60" customWidth="1"/>
    <col min="8450" max="8450" width="31.109375" style="60" customWidth="1"/>
    <col min="8451" max="8704" width="9.109375" style="60"/>
    <col min="8705" max="8705" width="5" style="60" customWidth="1"/>
    <col min="8706" max="8706" width="31.109375" style="60" customWidth="1"/>
    <col min="8707" max="8960" width="9.109375" style="60"/>
    <col min="8961" max="8961" width="5" style="60" customWidth="1"/>
    <col min="8962" max="8962" width="31.109375" style="60" customWidth="1"/>
    <col min="8963" max="9216" width="9.109375" style="60"/>
    <col min="9217" max="9217" width="5" style="60" customWidth="1"/>
    <col min="9218" max="9218" width="31.109375" style="60" customWidth="1"/>
    <col min="9219" max="9472" width="9.109375" style="60"/>
    <col min="9473" max="9473" width="5" style="60" customWidth="1"/>
    <col min="9474" max="9474" width="31.109375" style="60" customWidth="1"/>
    <col min="9475" max="9728" width="9.109375" style="60"/>
    <col min="9729" max="9729" width="5" style="60" customWidth="1"/>
    <col min="9730" max="9730" width="31.109375" style="60" customWidth="1"/>
    <col min="9731" max="9984" width="9.109375" style="60"/>
    <col min="9985" max="9985" width="5" style="60" customWidth="1"/>
    <col min="9986" max="9986" width="31.109375" style="60" customWidth="1"/>
    <col min="9987" max="10240" width="9.109375" style="60"/>
    <col min="10241" max="10241" width="5" style="60" customWidth="1"/>
    <col min="10242" max="10242" width="31.109375" style="60" customWidth="1"/>
    <col min="10243" max="10496" width="9.109375" style="60"/>
    <col min="10497" max="10497" width="5" style="60" customWidth="1"/>
    <col min="10498" max="10498" width="31.109375" style="60" customWidth="1"/>
    <col min="10499" max="10752" width="9.109375" style="60"/>
    <col min="10753" max="10753" width="5" style="60" customWidth="1"/>
    <col min="10754" max="10754" width="31.109375" style="60" customWidth="1"/>
    <col min="10755" max="11008" width="9.109375" style="60"/>
    <col min="11009" max="11009" width="5" style="60" customWidth="1"/>
    <col min="11010" max="11010" width="31.109375" style="60" customWidth="1"/>
    <col min="11011" max="11264" width="9.109375" style="60"/>
    <col min="11265" max="11265" width="5" style="60" customWidth="1"/>
    <col min="11266" max="11266" width="31.109375" style="60" customWidth="1"/>
    <col min="11267" max="11520" width="9.109375" style="60"/>
    <col min="11521" max="11521" width="5" style="60" customWidth="1"/>
    <col min="11522" max="11522" width="31.109375" style="60" customWidth="1"/>
    <col min="11523" max="11776" width="9.109375" style="60"/>
    <col min="11777" max="11777" width="5" style="60" customWidth="1"/>
    <col min="11778" max="11778" width="31.109375" style="60" customWidth="1"/>
    <col min="11779" max="12032" width="9.109375" style="60"/>
    <col min="12033" max="12033" width="5" style="60" customWidth="1"/>
    <col min="12034" max="12034" width="31.109375" style="60" customWidth="1"/>
    <col min="12035" max="12288" width="9.109375" style="60"/>
    <col min="12289" max="12289" width="5" style="60" customWidth="1"/>
    <col min="12290" max="12290" width="31.109375" style="60" customWidth="1"/>
    <col min="12291" max="12544" width="9.109375" style="60"/>
    <col min="12545" max="12545" width="5" style="60" customWidth="1"/>
    <col min="12546" max="12546" width="31.109375" style="60" customWidth="1"/>
    <col min="12547" max="12800" width="9.109375" style="60"/>
    <col min="12801" max="12801" width="5" style="60" customWidth="1"/>
    <col min="12802" max="12802" width="31.109375" style="60" customWidth="1"/>
    <col min="12803" max="13056" width="9.109375" style="60"/>
    <col min="13057" max="13057" width="5" style="60" customWidth="1"/>
    <col min="13058" max="13058" width="31.109375" style="60" customWidth="1"/>
    <col min="13059" max="13312" width="9.109375" style="60"/>
    <col min="13313" max="13313" width="5" style="60" customWidth="1"/>
    <col min="13314" max="13314" width="31.109375" style="60" customWidth="1"/>
    <col min="13315" max="13568" width="9.109375" style="60"/>
    <col min="13569" max="13569" width="5" style="60" customWidth="1"/>
    <col min="13570" max="13570" width="31.109375" style="60" customWidth="1"/>
    <col min="13571" max="13824" width="9.109375" style="60"/>
    <col min="13825" max="13825" width="5" style="60" customWidth="1"/>
    <col min="13826" max="13826" width="31.109375" style="60" customWidth="1"/>
    <col min="13827" max="14080" width="9.109375" style="60"/>
    <col min="14081" max="14081" width="5" style="60" customWidth="1"/>
    <col min="14082" max="14082" width="31.109375" style="60" customWidth="1"/>
    <col min="14083" max="14336" width="9.109375" style="60"/>
    <col min="14337" max="14337" width="5" style="60" customWidth="1"/>
    <col min="14338" max="14338" width="31.109375" style="60" customWidth="1"/>
    <col min="14339" max="14592" width="9.109375" style="60"/>
    <col min="14593" max="14593" width="5" style="60" customWidth="1"/>
    <col min="14594" max="14594" width="31.109375" style="60" customWidth="1"/>
    <col min="14595" max="14848" width="9.109375" style="60"/>
    <col min="14849" max="14849" width="5" style="60" customWidth="1"/>
    <col min="14850" max="14850" width="31.109375" style="60" customWidth="1"/>
    <col min="14851" max="15104" width="9.109375" style="60"/>
    <col min="15105" max="15105" width="5" style="60" customWidth="1"/>
    <col min="15106" max="15106" width="31.109375" style="60" customWidth="1"/>
    <col min="15107" max="15360" width="9.109375" style="60"/>
    <col min="15361" max="15361" width="5" style="60" customWidth="1"/>
    <col min="15362" max="15362" width="31.109375" style="60" customWidth="1"/>
    <col min="15363" max="15616" width="9.109375" style="60"/>
    <col min="15617" max="15617" width="5" style="60" customWidth="1"/>
    <col min="15618" max="15618" width="31.109375" style="60" customWidth="1"/>
    <col min="15619" max="15872" width="9.109375" style="60"/>
    <col min="15873" max="15873" width="5" style="60" customWidth="1"/>
    <col min="15874" max="15874" width="31.109375" style="60" customWidth="1"/>
    <col min="15875" max="16128" width="9.109375" style="60"/>
    <col min="16129" max="16129" width="5" style="60" customWidth="1"/>
    <col min="16130" max="16130" width="31.109375" style="60" customWidth="1"/>
    <col min="16131" max="16384" width="9.109375" style="60"/>
  </cols>
  <sheetData>
    <row r="1" spans="1:14" ht="10.5" customHeight="1">
      <c r="A1" s="319" t="s">
        <v>143</v>
      </c>
      <c r="B1" s="319"/>
      <c r="L1" s="319" t="s">
        <v>277</v>
      </c>
      <c r="M1" s="319"/>
    </row>
    <row r="2" spans="1:14">
      <c r="A2" s="329" t="s">
        <v>398</v>
      </c>
      <c r="B2" s="329"/>
      <c r="C2" s="329"/>
      <c r="D2" s="329"/>
      <c r="E2" s="329"/>
      <c r="F2" s="329"/>
      <c r="G2" s="329"/>
      <c r="H2" s="329"/>
      <c r="I2" s="329"/>
      <c r="J2" s="329"/>
      <c r="K2" s="329"/>
      <c r="L2" s="329"/>
      <c r="M2" s="329"/>
    </row>
    <row r="3" spans="1:14">
      <c r="A3" s="317" t="s">
        <v>146</v>
      </c>
      <c r="B3" s="317"/>
      <c r="C3" s="317"/>
      <c r="D3" s="317"/>
      <c r="E3" s="317"/>
      <c r="F3" s="317"/>
      <c r="G3" s="317"/>
      <c r="H3" s="317"/>
      <c r="I3" s="317"/>
      <c r="J3" s="317"/>
      <c r="K3" s="317"/>
      <c r="L3" s="317"/>
      <c r="M3" s="317"/>
    </row>
    <row r="4" spans="1:14">
      <c r="A4" s="318" t="s">
        <v>1123</v>
      </c>
      <c r="B4" s="318"/>
      <c r="C4" s="318"/>
      <c r="D4" s="318"/>
      <c r="E4" s="318"/>
      <c r="F4" s="318"/>
      <c r="G4" s="318"/>
      <c r="H4" s="318"/>
      <c r="I4" s="318"/>
      <c r="J4" s="318"/>
      <c r="K4" s="318"/>
      <c r="L4" s="318"/>
      <c r="M4" s="318"/>
    </row>
    <row r="5" spans="1:14">
      <c r="M5" s="81" t="s">
        <v>147</v>
      </c>
    </row>
    <row r="6" spans="1:14" ht="95.25" customHeight="1">
      <c r="A6" s="321" t="s">
        <v>4</v>
      </c>
      <c r="B6" s="321" t="s">
        <v>278</v>
      </c>
      <c r="C6" s="321" t="s">
        <v>279</v>
      </c>
      <c r="D6" s="330" t="s">
        <v>1117</v>
      </c>
      <c r="E6" s="330" t="s">
        <v>280</v>
      </c>
      <c r="F6" s="330" t="s">
        <v>281</v>
      </c>
      <c r="G6" s="330" t="s">
        <v>282</v>
      </c>
      <c r="H6" s="330" t="s">
        <v>283</v>
      </c>
      <c r="I6" s="330" t="s">
        <v>284</v>
      </c>
      <c r="J6" s="330" t="s">
        <v>285</v>
      </c>
      <c r="K6" s="330"/>
      <c r="L6" s="330"/>
      <c r="M6" s="330" t="s">
        <v>286</v>
      </c>
    </row>
    <row r="7" spans="1:14" ht="39" customHeight="1">
      <c r="A7" s="321"/>
      <c r="B7" s="321"/>
      <c r="C7" s="321"/>
      <c r="D7" s="330"/>
      <c r="E7" s="330"/>
      <c r="F7" s="330"/>
      <c r="G7" s="330"/>
      <c r="H7" s="330"/>
      <c r="I7" s="330"/>
      <c r="J7" s="159" t="s">
        <v>36</v>
      </c>
      <c r="K7" s="160" t="s">
        <v>287</v>
      </c>
      <c r="L7" s="159" t="s">
        <v>288</v>
      </c>
      <c r="M7" s="330"/>
    </row>
    <row r="8" spans="1:14" s="38" customFormat="1">
      <c r="A8" s="72" t="s">
        <v>20</v>
      </c>
      <c r="B8" s="72" t="s">
        <v>21</v>
      </c>
      <c r="C8" s="72">
        <v>1</v>
      </c>
      <c r="D8" s="72">
        <v>2</v>
      </c>
      <c r="E8" s="72">
        <v>3</v>
      </c>
      <c r="F8" s="72">
        <v>4</v>
      </c>
      <c r="G8" s="72">
        <v>5</v>
      </c>
      <c r="H8" s="72">
        <v>6</v>
      </c>
      <c r="I8" s="72">
        <v>7</v>
      </c>
      <c r="J8" s="72">
        <v>8</v>
      </c>
      <c r="K8" s="107">
        <v>9</v>
      </c>
      <c r="L8" s="72">
        <v>10</v>
      </c>
      <c r="M8" s="72">
        <v>11</v>
      </c>
    </row>
    <row r="9" spans="1:14">
      <c r="A9" s="72"/>
      <c r="B9" s="72" t="s">
        <v>36</v>
      </c>
      <c r="C9" s="72"/>
      <c r="D9" s="72"/>
      <c r="E9" s="72"/>
      <c r="F9" s="72"/>
      <c r="G9" s="72"/>
      <c r="H9" s="72"/>
      <c r="I9" s="72"/>
      <c r="J9" s="72"/>
      <c r="K9" s="107"/>
      <c r="L9" s="72"/>
      <c r="M9" s="72"/>
    </row>
    <row r="10" spans="1:14">
      <c r="A10" s="108"/>
      <c r="B10" s="109" t="s">
        <v>289</v>
      </c>
      <c r="C10" s="110">
        <f t="shared" ref="C10:M10" si="0">C11+C20+C23+C85+C117+C134+C140+C141+C142+C143+C144+C145+C146</f>
        <v>7933182</v>
      </c>
      <c r="D10" s="110">
        <f t="shared" si="0"/>
        <v>4502173</v>
      </c>
      <c r="E10" s="110">
        <f t="shared" si="0"/>
        <v>3193209</v>
      </c>
      <c r="F10" s="110">
        <f t="shared" si="0"/>
        <v>0</v>
      </c>
      <c r="G10" s="110">
        <f t="shared" si="0"/>
        <v>0</v>
      </c>
      <c r="H10" s="110">
        <f t="shared" si="0"/>
        <v>0</v>
      </c>
      <c r="I10" s="110">
        <f t="shared" si="0"/>
        <v>0</v>
      </c>
      <c r="J10" s="110">
        <f t="shared" si="0"/>
        <v>237800</v>
      </c>
      <c r="K10" s="110">
        <f t="shared" si="0"/>
        <v>237800</v>
      </c>
      <c r="L10" s="110">
        <f t="shared" si="0"/>
        <v>0</v>
      </c>
      <c r="M10" s="110">
        <f t="shared" si="0"/>
        <v>0</v>
      </c>
      <c r="N10" s="111"/>
    </row>
    <row r="11" spans="1:14" s="38" customFormat="1" hidden="1">
      <c r="A11" s="112" t="s">
        <v>37</v>
      </c>
      <c r="B11" s="113" t="s">
        <v>38</v>
      </c>
      <c r="C11" s="114">
        <f>C12+C15+C18+C19</f>
        <v>173775</v>
      </c>
      <c r="D11" s="114">
        <f t="shared" ref="D11:M11" si="1">D12+D15+D18+D19</f>
        <v>20838</v>
      </c>
      <c r="E11" s="114">
        <f t="shared" si="1"/>
        <v>152937</v>
      </c>
      <c r="F11" s="114">
        <f t="shared" si="1"/>
        <v>0</v>
      </c>
      <c r="G11" s="114">
        <f t="shared" si="1"/>
        <v>0</v>
      </c>
      <c r="H11" s="114">
        <f t="shared" si="1"/>
        <v>0</v>
      </c>
      <c r="I11" s="114">
        <f t="shared" si="1"/>
        <v>0</v>
      </c>
      <c r="J11" s="114">
        <f t="shared" si="1"/>
        <v>0</v>
      </c>
      <c r="K11" s="115">
        <f t="shared" si="1"/>
        <v>0</v>
      </c>
      <c r="L11" s="114">
        <f t="shared" si="1"/>
        <v>0</v>
      </c>
      <c r="M11" s="114">
        <f t="shared" si="1"/>
        <v>0</v>
      </c>
    </row>
    <row r="12" spans="1:14" hidden="1">
      <c r="A12" s="116">
        <v>1</v>
      </c>
      <c r="B12" s="117" t="s">
        <v>39</v>
      </c>
      <c r="C12" s="118">
        <f t="shared" ref="C12:C22" si="2">D12+E12+F12+G12+H12+I12+J12+M12</f>
        <v>34705</v>
      </c>
      <c r="D12" s="119">
        <v>8000</v>
      </c>
      <c r="E12" s="120">
        <f>E13+E14</f>
        <v>26705</v>
      </c>
      <c r="F12" s="121"/>
      <c r="G12" s="121"/>
      <c r="H12" s="121"/>
      <c r="I12" s="121"/>
      <c r="J12" s="121"/>
      <c r="K12" s="122"/>
      <c r="L12" s="121"/>
      <c r="M12" s="121"/>
    </row>
    <row r="13" spans="1:14" hidden="1">
      <c r="A13" s="116"/>
      <c r="B13" s="117" t="s">
        <v>40</v>
      </c>
      <c r="C13" s="118">
        <f t="shared" si="2"/>
        <v>24813</v>
      </c>
      <c r="D13" s="119"/>
      <c r="E13" s="120">
        <v>24813</v>
      </c>
      <c r="F13" s="121"/>
      <c r="G13" s="121"/>
      <c r="H13" s="121"/>
      <c r="I13" s="121"/>
      <c r="J13" s="121"/>
      <c r="K13" s="122"/>
      <c r="L13" s="121"/>
      <c r="M13" s="121"/>
    </row>
    <row r="14" spans="1:14" hidden="1">
      <c r="A14" s="123"/>
      <c r="B14" s="123" t="s">
        <v>41</v>
      </c>
      <c r="C14" s="118">
        <f t="shared" si="2"/>
        <v>1892</v>
      </c>
      <c r="D14" s="119"/>
      <c r="E14" s="120">
        <v>1892</v>
      </c>
      <c r="F14" s="121"/>
      <c r="G14" s="121"/>
      <c r="H14" s="121"/>
      <c r="I14" s="121"/>
      <c r="J14" s="121"/>
      <c r="K14" s="122"/>
      <c r="L14" s="121"/>
      <c r="M14" s="121"/>
    </row>
    <row r="15" spans="1:14" hidden="1">
      <c r="A15" s="123">
        <v>2</v>
      </c>
      <c r="B15" s="123" t="s">
        <v>42</v>
      </c>
      <c r="C15" s="118">
        <f t="shared" si="2"/>
        <v>82778</v>
      </c>
      <c r="D15" s="119">
        <v>2838</v>
      </c>
      <c r="E15" s="120">
        <f>E16+E17</f>
        <v>79940</v>
      </c>
      <c r="F15" s="121"/>
      <c r="G15" s="121"/>
      <c r="H15" s="121"/>
      <c r="I15" s="121"/>
      <c r="J15" s="121"/>
      <c r="K15" s="122"/>
      <c r="L15" s="121"/>
      <c r="M15" s="121"/>
    </row>
    <row r="16" spans="1:14" hidden="1">
      <c r="A16" s="123"/>
      <c r="B16" s="123" t="s">
        <v>40</v>
      </c>
      <c r="C16" s="118">
        <f t="shared" si="2"/>
        <v>79665</v>
      </c>
      <c r="D16" s="119"/>
      <c r="E16" s="120">
        <v>79665</v>
      </c>
      <c r="F16" s="121"/>
      <c r="G16" s="121"/>
      <c r="H16" s="121"/>
      <c r="I16" s="121"/>
      <c r="J16" s="121"/>
      <c r="K16" s="122"/>
      <c r="L16" s="121"/>
      <c r="M16" s="121"/>
    </row>
    <row r="17" spans="1:17" hidden="1">
      <c r="A17" s="123"/>
      <c r="B17" s="123" t="s">
        <v>41</v>
      </c>
      <c r="C17" s="118">
        <f t="shared" si="2"/>
        <v>275</v>
      </c>
      <c r="D17" s="119"/>
      <c r="E17" s="120">
        <v>275</v>
      </c>
      <c r="F17" s="121"/>
      <c r="G17" s="121"/>
      <c r="H17" s="121"/>
      <c r="I17" s="121"/>
      <c r="J17" s="121"/>
      <c r="K17" s="122"/>
      <c r="L17" s="121"/>
      <c r="M17" s="121"/>
    </row>
    <row r="18" spans="1:17" hidden="1">
      <c r="A18" s="123">
        <v>3</v>
      </c>
      <c r="B18" s="123" t="s">
        <v>43</v>
      </c>
      <c r="C18" s="118">
        <f t="shared" si="2"/>
        <v>46927</v>
      </c>
      <c r="D18" s="119">
        <v>10000</v>
      </c>
      <c r="E18" s="120">
        <v>36927</v>
      </c>
      <c r="F18" s="121"/>
      <c r="G18" s="121"/>
      <c r="H18" s="121"/>
      <c r="I18" s="121"/>
      <c r="J18" s="121"/>
      <c r="K18" s="122"/>
      <c r="L18" s="121"/>
      <c r="M18" s="121"/>
    </row>
    <row r="19" spans="1:17" hidden="1">
      <c r="A19" s="123">
        <v>4</v>
      </c>
      <c r="B19" s="123" t="s">
        <v>44</v>
      </c>
      <c r="C19" s="118">
        <f t="shared" si="2"/>
        <v>9365</v>
      </c>
      <c r="D19" s="123"/>
      <c r="E19" s="120">
        <v>9365</v>
      </c>
      <c r="F19" s="121"/>
      <c r="G19" s="121"/>
      <c r="H19" s="121"/>
      <c r="I19" s="121"/>
      <c r="J19" s="121"/>
      <c r="K19" s="122"/>
      <c r="L19" s="121"/>
      <c r="M19" s="121"/>
    </row>
    <row r="20" spans="1:17" s="38" customFormat="1">
      <c r="A20" s="124" t="s">
        <v>37</v>
      </c>
      <c r="B20" s="124" t="s">
        <v>46</v>
      </c>
      <c r="C20" s="125">
        <f>C21+C22</f>
        <v>99757</v>
      </c>
      <c r="D20" s="125">
        <f t="shared" ref="D20:M20" si="3">D21+D22</f>
        <v>0</v>
      </c>
      <c r="E20" s="125">
        <f t="shared" si="3"/>
        <v>99757</v>
      </c>
      <c r="F20" s="125">
        <f t="shared" si="3"/>
        <v>0</v>
      </c>
      <c r="G20" s="125">
        <f t="shared" si="3"/>
        <v>0</v>
      </c>
      <c r="H20" s="125">
        <f t="shared" si="3"/>
        <v>0</v>
      </c>
      <c r="I20" s="125">
        <f t="shared" si="3"/>
        <v>0</v>
      </c>
      <c r="J20" s="125">
        <f t="shared" si="3"/>
        <v>0</v>
      </c>
      <c r="K20" s="126">
        <f t="shared" si="3"/>
        <v>0</v>
      </c>
      <c r="L20" s="125">
        <f t="shared" si="3"/>
        <v>0</v>
      </c>
      <c r="M20" s="125">
        <f t="shared" si="3"/>
        <v>0</v>
      </c>
    </row>
    <row r="21" spans="1:17">
      <c r="A21" s="162">
        <v>1</v>
      </c>
      <c r="B21" s="123" t="s">
        <v>47</v>
      </c>
      <c r="C21" s="118">
        <f t="shared" si="2"/>
        <v>94793</v>
      </c>
      <c r="D21" s="123"/>
      <c r="E21" s="120">
        <v>94793</v>
      </c>
      <c r="F21" s="121"/>
      <c r="G21" s="121"/>
      <c r="H21" s="121"/>
      <c r="I21" s="121"/>
      <c r="J21" s="121"/>
      <c r="K21" s="122"/>
      <c r="L21" s="121"/>
      <c r="M21" s="121"/>
    </row>
    <row r="22" spans="1:17" ht="31.2">
      <c r="A22" s="162">
        <v>2</v>
      </c>
      <c r="B22" s="123" t="s">
        <v>48</v>
      </c>
      <c r="C22" s="118">
        <f t="shared" si="2"/>
        <v>4964</v>
      </c>
      <c r="D22" s="123"/>
      <c r="E22" s="120">
        <v>4964</v>
      </c>
      <c r="F22" s="121"/>
      <c r="G22" s="121"/>
      <c r="H22" s="121"/>
      <c r="I22" s="121"/>
      <c r="J22" s="121"/>
      <c r="K22" s="122"/>
      <c r="L22" s="121"/>
      <c r="M22" s="121"/>
    </row>
    <row r="23" spans="1:17" s="38" customFormat="1">
      <c r="A23" s="124" t="s">
        <v>45</v>
      </c>
      <c r="B23" s="124" t="s">
        <v>50</v>
      </c>
      <c r="C23" s="125">
        <f t="shared" ref="C23:M23" si="4">SUM(C24:C84)</f>
        <v>7233667</v>
      </c>
      <c r="D23" s="125">
        <f t="shared" si="4"/>
        <v>4451335</v>
      </c>
      <c r="E23" s="125">
        <f t="shared" si="4"/>
        <v>2780332</v>
      </c>
      <c r="F23" s="125">
        <f t="shared" si="4"/>
        <v>0</v>
      </c>
      <c r="G23" s="125">
        <f t="shared" si="4"/>
        <v>0</v>
      </c>
      <c r="H23" s="125">
        <f t="shared" si="4"/>
        <v>0</v>
      </c>
      <c r="I23" s="125">
        <f t="shared" si="4"/>
        <v>0</v>
      </c>
      <c r="J23" s="125">
        <f t="shared" si="4"/>
        <v>2000</v>
      </c>
      <c r="K23" s="125">
        <f t="shared" si="4"/>
        <v>2000</v>
      </c>
      <c r="L23" s="125">
        <f t="shared" si="4"/>
        <v>0</v>
      </c>
      <c r="M23" s="125">
        <f t="shared" si="4"/>
        <v>0</v>
      </c>
      <c r="Q23" s="127"/>
    </row>
    <row r="24" spans="1:17" s="131" customFormat="1">
      <c r="A24" s="117">
        <v>1</v>
      </c>
      <c r="B24" s="128" t="s">
        <v>403</v>
      </c>
      <c r="C24" s="119">
        <f t="shared" ref="C24:C111" si="5">D24+E24+F24+G24+H24+I24+J24+M24</f>
        <v>184420</v>
      </c>
      <c r="D24" s="119">
        <v>184420</v>
      </c>
      <c r="E24" s="129"/>
      <c r="F24" s="129"/>
      <c r="G24" s="129"/>
      <c r="H24" s="129"/>
      <c r="I24" s="129"/>
      <c r="J24" s="129"/>
      <c r="K24" s="130"/>
      <c r="L24" s="129"/>
      <c r="M24" s="129"/>
      <c r="O24" s="132"/>
      <c r="Q24" s="132"/>
    </row>
    <row r="25" spans="1:17" s="131" customFormat="1">
      <c r="A25" s="117">
        <v>2</v>
      </c>
      <c r="B25" s="133" t="s">
        <v>404</v>
      </c>
      <c r="C25" s="119">
        <f t="shared" si="5"/>
        <v>35531</v>
      </c>
      <c r="D25" s="119">
        <v>35531</v>
      </c>
      <c r="E25" s="129"/>
      <c r="F25" s="129"/>
      <c r="G25" s="129"/>
      <c r="H25" s="129"/>
      <c r="I25" s="129"/>
      <c r="J25" s="129"/>
      <c r="K25" s="130"/>
      <c r="L25" s="129"/>
      <c r="M25" s="129"/>
    </row>
    <row r="26" spans="1:17" s="131" customFormat="1">
      <c r="A26" s="117">
        <v>3</v>
      </c>
      <c r="B26" s="133" t="s">
        <v>405</v>
      </c>
      <c r="C26" s="119">
        <f t="shared" si="5"/>
        <v>15624</v>
      </c>
      <c r="D26" s="119">
        <v>15624</v>
      </c>
      <c r="E26" s="129"/>
      <c r="F26" s="129"/>
      <c r="G26" s="129"/>
      <c r="H26" s="129"/>
      <c r="I26" s="129"/>
      <c r="J26" s="129"/>
      <c r="K26" s="130"/>
      <c r="L26" s="129"/>
      <c r="M26" s="129"/>
    </row>
    <row r="27" spans="1:17" s="131" customFormat="1">
      <c r="A27" s="117">
        <v>4</v>
      </c>
      <c r="B27" s="128" t="s">
        <v>406</v>
      </c>
      <c r="C27" s="119">
        <f t="shared" si="5"/>
        <v>48531</v>
      </c>
      <c r="D27" s="119">
        <v>48531</v>
      </c>
      <c r="E27" s="129"/>
      <c r="F27" s="129"/>
      <c r="G27" s="129"/>
      <c r="H27" s="129"/>
      <c r="I27" s="129"/>
      <c r="J27" s="129"/>
      <c r="K27" s="130"/>
      <c r="L27" s="129"/>
      <c r="M27" s="129"/>
    </row>
    <row r="28" spans="1:17" s="131" customFormat="1">
      <c r="A28" s="117">
        <v>5</v>
      </c>
      <c r="B28" s="133" t="s">
        <v>407</v>
      </c>
      <c r="C28" s="119">
        <f t="shared" si="5"/>
        <v>13607</v>
      </c>
      <c r="D28" s="119">
        <v>13607</v>
      </c>
      <c r="E28" s="129"/>
      <c r="F28" s="129"/>
      <c r="G28" s="129"/>
      <c r="H28" s="129"/>
      <c r="I28" s="129"/>
      <c r="J28" s="129"/>
      <c r="K28" s="130"/>
      <c r="L28" s="129"/>
      <c r="M28" s="129"/>
    </row>
    <row r="29" spans="1:17" s="131" customFormat="1">
      <c r="A29" s="117">
        <v>6</v>
      </c>
      <c r="B29" s="133" t="s">
        <v>408</v>
      </c>
      <c r="C29" s="119">
        <f t="shared" si="5"/>
        <v>25191</v>
      </c>
      <c r="D29" s="119">
        <v>25191</v>
      </c>
      <c r="E29" s="129"/>
      <c r="F29" s="129"/>
      <c r="G29" s="129"/>
      <c r="H29" s="129"/>
      <c r="I29" s="129"/>
      <c r="J29" s="129"/>
      <c r="K29" s="130"/>
      <c r="L29" s="129"/>
      <c r="M29" s="129"/>
    </row>
    <row r="30" spans="1:17" s="131" customFormat="1">
      <c r="A30" s="117">
        <v>7</v>
      </c>
      <c r="B30" s="133" t="s">
        <v>409</v>
      </c>
      <c r="C30" s="119">
        <f t="shared" si="5"/>
        <v>8140</v>
      </c>
      <c r="D30" s="119">
        <v>8140</v>
      </c>
      <c r="E30" s="129"/>
      <c r="F30" s="129"/>
      <c r="G30" s="129"/>
      <c r="H30" s="129"/>
      <c r="I30" s="129"/>
      <c r="J30" s="129"/>
      <c r="K30" s="130"/>
      <c r="L30" s="129"/>
      <c r="M30" s="129"/>
    </row>
    <row r="31" spans="1:17" s="131" customFormat="1">
      <c r="A31" s="117">
        <v>8</v>
      </c>
      <c r="B31" s="128" t="s">
        <v>410</v>
      </c>
      <c r="C31" s="119">
        <f t="shared" si="5"/>
        <v>22408</v>
      </c>
      <c r="D31" s="119">
        <v>22408</v>
      </c>
      <c r="E31" s="129"/>
      <c r="F31" s="129"/>
      <c r="G31" s="129"/>
      <c r="H31" s="129"/>
      <c r="I31" s="129"/>
      <c r="J31" s="129"/>
      <c r="K31" s="130"/>
      <c r="L31" s="129"/>
      <c r="M31" s="129"/>
    </row>
    <row r="32" spans="1:17" s="131" customFormat="1">
      <c r="A32" s="117">
        <v>9</v>
      </c>
      <c r="B32" s="128" t="s">
        <v>411</v>
      </c>
      <c r="C32" s="119">
        <f t="shared" si="5"/>
        <v>13845</v>
      </c>
      <c r="D32" s="119">
        <v>13845</v>
      </c>
      <c r="E32" s="129"/>
      <c r="F32" s="129"/>
      <c r="G32" s="129"/>
      <c r="H32" s="129"/>
      <c r="I32" s="129"/>
      <c r="J32" s="129"/>
      <c r="K32" s="130"/>
      <c r="L32" s="129"/>
      <c r="M32" s="129"/>
    </row>
    <row r="33" spans="1:13" s="131" customFormat="1">
      <c r="A33" s="117">
        <v>10</v>
      </c>
      <c r="B33" s="128" t="s">
        <v>412</v>
      </c>
      <c r="C33" s="119">
        <f t="shared" si="5"/>
        <v>20500</v>
      </c>
      <c r="D33" s="119">
        <v>20500</v>
      </c>
      <c r="E33" s="129"/>
      <c r="F33" s="129"/>
      <c r="G33" s="129"/>
      <c r="H33" s="129"/>
      <c r="I33" s="129"/>
      <c r="J33" s="129"/>
      <c r="K33" s="130"/>
      <c r="L33" s="129"/>
      <c r="M33" s="129"/>
    </row>
    <row r="34" spans="1:13" s="131" customFormat="1">
      <c r="A34" s="117">
        <v>11</v>
      </c>
      <c r="B34" s="133" t="s">
        <v>413</v>
      </c>
      <c r="C34" s="119">
        <f t="shared" si="5"/>
        <v>138750</v>
      </c>
      <c r="D34" s="119">
        <v>138750</v>
      </c>
      <c r="E34" s="129"/>
      <c r="F34" s="129"/>
      <c r="G34" s="129"/>
      <c r="H34" s="129"/>
      <c r="I34" s="129"/>
      <c r="J34" s="129"/>
      <c r="K34" s="130"/>
      <c r="L34" s="129"/>
      <c r="M34" s="129"/>
    </row>
    <row r="35" spans="1:13" s="131" customFormat="1">
      <c r="A35" s="117">
        <v>12</v>
      </c>
      <c r="B35" s="128" t="s">
        <v>414</v>
      </c>
      <c r="C35" s="119">
        <f t="shared" si="5"/>
        <v>12300</v>
      </c>
      <c r="D35" s="119">
        <v>12300</v>
      </c>
      <c r="E35" s="129"/>
      <c r="F35" s="129"/>
      <c r="G35" s="129"/>
      <c r="H35" s="129"/>
      <c r="I35" s="129"/>
      <c r="J35" s="129"/>
      <c r="K35" s="130"/>
      <c r="L35" s="129"/>
      <c r="M35" s="129"/>
    </row>
    <row r="36" spans="1:13" s="131" customFormat="1">
      <c r="A36" s="117">
        <v>13</v>
      </c>
      <c r="B36" s="128" t="s">
        <v>415</v>
      </c>
      <c r="C36" s="119">
        <f t="shared" si="5"/>
        <v>81888</v>
      </c>
      <c r="D36" s="119">
        <v>68643</v>
      </c>
      <c r="E36" s="134">
        <v>13245</v>
      </c>
      <c r="F36" s="129"/>
      <c r="G36" s="129"/>
      <c r="H36" s="129"/>
      <c r="I36" s="129"/>
      <c r="J36" s="129"/>
      <c r="K36" s="130"/>
      <c r="L36" s="129"/>
      <c r="M36" s="129"/>
    </row>
    <row r="37" spans="1:13" s="131" customFormat="1">
      <c r="A37" s="117">
        <v>14</v>
      </c>
      <c r="B37" s="135" t="s">
        <v>416</v>
      </c>
      <c r="C37" s="119">
        <f t="shared" si="5"/>
        <v>138574</v>
      </c>
      <c r="D37" s="119">
        <v>8301</v>
      </c>
      <c r="E37" s="134">
        <v>128273</v>
      </c>
      <c r="F37" s="129"/>
      <c r="G37" s="129"/>
      <c r="H37" s="129"/>
      <c r="I37" s="129"/>
      <c r="J37" s="136">
        <f t="shared" ref="J37" si="6">SUM(K37:L37)</f>
        <v>2000</v>
      </c>
      <c r="K37" s="137">
        <v>2000</v>
      </c>
      <c r="L37" s="129"/>
      <c r="M37" s="129"/>
    </row>
    <row r="38" spans="1:13" s="131" customFormat="1">
      <c r="A38" s="117">
        <v>15</v>
      </c>
      <c r="B38" s="138" t="s">
        <v>417</v>
      </c>
      <c r="C38" s="119">
        <f t="shared" si="5"/>
        <v>50931</v>
      </c>
      <c r="D38" s="119">
        <v>5000</v>
      </c>
      <c r="E38" s="134">
        <v>45931</v>
      </c>
      <c r="F38" s="129"/>
      <c r="G38" s="129"/>
      <c r="H38" s="129"/>
      <c r="I38" s="129"/>
      <c r="J38" s="129"/>
      <c r="K38" s="130"/>
      <c r="L38" s="129"/>
      <c r="M38" s="129"/>
    </row>
    <row r="39" spans="1:13" s="131" customFormat="1">
      <c r="A39" s="117">
        <v>16</v>
      </c>
      <c r="B39" s="128" t="s">
        <v>418</v>
      </c>
      <c r="C39" s="119">
        <f t="shared" si="5"/>
        <v>157768</v>
      </c>
      <c r="D39" s="119">
        <v>4000</v>
      </c>
      <c r="E39" s="134">
        <v>153768</v>
      </c>
      <c r="F39" s="129"/>
      <c r="G39" s="129"/>
      <c r="H39" s="129"/>
      <c r="I39" s="129"/>
      <c r="J39" s="129"/>
      <c r="K39" s="130"/>
      <c r="L39" s="129"/>
      <c r="M39" s="129"/>
    </row>
    <row r="40" spans="1:13" s="131" customFormat="1">
      <c r="A40" s="117">
        <v>17</v>
      </c>
      <c r="B40" s="128" t="s">
        <v>51</v>
      </c>
      <c r="C40" s="119">
        <f t="shared" si="5"/>
        <v>1306</v>
      </c>
      <c r="D40" s="119"/>
      <c r="E40" s="134">
        <v>1306</v>
      </c>
      <c r="F40" s="129"/>
      <c r="G40" s="129"/>
      <c r="H40" s="129"/>
      <c r="I40" s="129"/>
      <c r="J40" s="129"/>
      <c r="K40" s="130"/>
      <c r="L40" s="129"/>
      <c r="M40" s="129"/>
    </row>
    <row r="41" spans="1:13" s="131" customFormat="1">
      <c r="A41" s="117">
        <v>18</v>
      </c>
      <c r="B41" s="128" t="s">
        <v>52</v>
      </c>
      <c r="C41" s="119">
        <f t="shared" si="5"/>
        <v>6243</v>
      </c>
      <c r="D41" s="119"/>
      <c r="E41" s="134">
        <v>6243</v>
      </c>
      <c r="F41" s="129"/>
      <c r="G41" s="129"/>
      <c r="H41" s="129"/>
      <c r="I41" s="129"/>
      <c r="J41" s="129"/>
      <c r="K41" s="130"/>
      <c r="L41" s="129"/>
      <c r="M41" s="129"/>
    </row>
    <row r="42" spans="1:13" s="131" customFormat="1">
      <c r="A42" s="117">
        <v>19</v>
      </c>
      <c r="B42" s="128" t="s">
        <v>53</v>
      </c>
      <c r="C42" s="119">
        <f t="shared" si="5"/>
        <v>9600</v>
      </c>
      <c r="D42" s="119"/>
      <c r="E42" s="134">
        <v>9600</v>
      </c>
      <c r="F42" s="129"/>
      <c r="G42" s="129"/>
      <c r="H42" s="129"/>
      <c r="I42" s="129"/>
      <c r="J42" s="129"/>
      <c r="K42" s="130"/>
      <c r="L42" s="129"/>
      <c r="M42" s="129"/>
    </row>
    <row r="43" spans="1:13" s="131" customFormat="1">
      <c r="A43" s="117">
        <v>20</v>
      </c>
      <c r="B43" s="128" t="s">
        <v>54</v>
      </c>
      <c r="C43" s="119">
        <f t="shared" si="5"/>
        <v>46101</v>
      </c>
      <c r="D43" s="119"/>
      <c r="E43" s="134">
        <v>46101</v>
      </c>
      <c r="F43" s="129"/>
      <c r="G43" s="129"/>
      <c r="H43" s="129"/>
      <c r="I43" s="129"/>
      <c r="J43" s="129"/>
      <c r="K43" s="130"/>
      <c r="L43" s="129"/>
      <c r="M43" s="129"/>
    </row>
    <row r="44" spans="1:13" s="131" customFormat="1">
      <c r="A44" s="117">
        <v>21</v>
      </c>
      <c r="B44" s="128" t="s">
        <v>55</v>
      </c>
      <c r="C44" s="119">
        <f t="shared" si="5"/>
        <v>25043</v>
      </c>
      <c r="D44" s="119"/>
      <c r="E44" s="134">
        <v>25043</v>
      </c>
      <c r="F44" s="129"/>
      <c r="G44" s="129"/>
      <c r="H44" s="129"/>
      <c r="I44" s="129"/>
      <c r="J44" s="129"/>
      <c r="K44" s="130"/>
      <c r="L44" s="129"/>
      <c r="M44" s="129"/>
    </row>
    <row r="45" spans="1:13" s="131" customFormat="1">
      <c r="A45" s="117">
        <v>22</v>
      </c>
      <c r="B45" s="128" t="s">
        <v>56</v>
      </c>
      <c r="C45" s="119">
        <f t="shared" si="5"/>
        <v>854090</v>
      </c>
      <c r="D45" s="119"/>
      <c r="E45" s="134">
        <v>854090</v>
      </c>
      <c r="F45" s="129"/>
      <c r="G45" s="129"/>
      <c r="H45" s="129"/>
      <c r="I45" s="129"/>
      <c r="J45" s="129"/>
      <c r="K45" s="130"/>
      <c r="L45" s="129"/>
      <c r="M45" s="129"/>
    </row>
    <row r="46" spans="1:13" s="131" customFormat="1">
      <c r="A46" s="117">
        <v>23</v>
      </c>
      <c r="B46" s="128" t="s">
        <v>57</v>
      </c>
      <c r="C46" s="119">
        <f t="shared" si="5"/>
        <v>51369</v>
      </c>
      <c r="D46" s="119"/>
      <c r="E46" s="134">
        <v>51369</v>
      </c>
      <c r="F46" s="129"/>
      <c r="G46" s="129"/>
      <c r="H46" s="129"/>
      <c r="I46" s="129"/>
      <c r="J46" s="129"/>
      <c r="K46" s="130"/>
      <c r="L46" s="129"/>
      <c r="M46" s="129"/>
    </row>
    <row r="47" spans="1:13" s="131" customFormat="1">
      <c r="A47" s="117">
        <v>24</v>
      </c>
      <c r="B47" s="128" t="s">
        <v>60</v>
      </c>
      <c r="C47" s="119">
        <f t="shared" si="5"/>
        <v>34081</v>
      </c>
      <c r="D47" s="119"/>
      <c r="E47" s="134">
        <v>34081</v>
      </c>
      <c r="F47" s="129"/>
      <c r="G47" s="129"/>
      <c r="H47" s="129"/>
      <c r="I47" s="129"/>
      <c r="J47" s="129"/>
      <c r="K47" s="130"/>
      <c r="L47" s="129"/>
      <c r="M47" s="129"/>
    </row>
    <row r="48" spans="1:13" s="131" customFormat="1">
      <c r="A48" s="117">
        <v>25</v>
      </c>
      <c r="B48" s="128" t="s">
        <v>63</v>
      </c>
      <c r="C48" s="119">
        <f t="shared" si="5"/>
        <v>9444</v>
      </c>
      <c r="D48" s="119"/>
      <c r="E48" s="134">
        <v>9444</v>
      </c>
      <c r="F48" s="129"/>
      <c r="G48" s="129"/>
      <c r="H48" s="129"/>
      <c r="I48" s="129"/>
      <c r="J48" s="129"/>
      <c r="K48" s="130"/>
      <c r="L48" s="129"/>
      <c r="M48" s="129"/>
    </row>
    <row r="49" spans="1:13" s="131" customFormat="1">
      <c r="A49" s="117">
        <v>26</v>
      </c>
      <c r="B49" s="128" t="s">
        <v>69</v>
      </c>
      <c r="C49" s="119">
        <f t="shared" si="5"/>
        <v>22144</v>
      </c>
      <c r="D49" s="119"/>
      <c r="E49" s="134">
        <v>22144</v>
      </c>
      <c r="F49" s="129"/>
      <c r="G49" s="129"/>
      <c r="H49" s="129"/>
      <c r="I49" s="129"/>
      <c r="J49" s="129"/>
      <c r="K49" s="130"/>
      <c r="L49" s="129"/>
      <c r="M49" s="129"/>
    </row>
    <row r="50" spans="1:13" s="131" customFormat="1">
      <c r="A50" s="117">
        <v>27</v>
      </c>
      <c r="B50" s="128" t="s">
        <v>71</v>
      </c>
      <c r="C50" s="119">
        <f t="shared" si="5"/>
        <v>49810</v>
      </c>
      <c r="D50" s="119"/>
      <c r="E50" s="134">
        <v>49810</v>
      </c>
      <c r="F50" s="129"/>
      <c r="G50" s="129"/>
      <c r="H50" s="129"/>
      <c r="I50" s="129"/>
      <c r="J50" s="129"/>
      <c r="K50" s="130"/>
      <c r="L50" s="129"/>
      <c r="M50" s="129"/>
    </row>
    <row r="51" spans="1:13" s="131" customFormat="1">
      <c r="A51" s="117">
        <v>28</v>
      </c>
      <c r="B51" s="128" t="s">
        <v>72</v>
      </c>
      <c r="C51" s="119">
        <f t="shared" si="5"/>
        <v>16525</v>
      </c>
      <c r="D51" s="119"/>
      <c r="E51" s="134">
        <v>16525</v>
      </c>
      <c r="F51" s="129"/>
      <c r="G51" s="129"/>
      <c r="H51" s="129"/>
      <c r="I51" s="129"/>
      <c r="J51" s="129"/>
      <c r="K51" s="130"/>
      <c r="L51" s="129"/>
      <c r="M51" s="129"/>
    </row>
    <row r="52" spans="1:13" s="131" customFormat="1">
      <c r="A52" s="117">
        <v>29</v>
      </c>
      <c r="B52" s="128" t="s">
        <v>74</v>
      </c>
      <c r="C52" s="119">
        <f t="shared" si="5"/>
        <v>15536</v>
      </c>
      <c r="D52" s="119"/>
      <c r="E52" s="134">
        <v>15536</v>
      </c>
      <c r="F52" s="129"/>
      <c r="G52" s="129"/>
      <c r="H52" s="129"/>
      <c r="I52" s="129"/>
      <c r="J52" s="129"/>
      <c r="K52" s="130"/>
      <c r="L52" s="129"/>
      <c r="M52" s="129"/>
    </row>
    <row r="53" spans="1:13" s="131" customFormat="1">
      <c r="A53" s="117">
        <v>30</v>
      </c>
      <c r="B53" s="128" t="s">
        <v>75</v>
      </c>
      <c r="C53" s="119">
        <f t="shared" si="5"/>
        <v>835733</v>
      </c>
      <c r="D53" s="119"/>
      <c r="E53" s="134">
        <v>835733</v>
      </c>
      <c r="F53" s="129"/>
      <c r="G53" s="129"/>
      <c r="H53" s="129"/>
      <c r="I53" s="129"/>
      <c r="J53" s="129"/>
      <c r="K53" s="130"/>
      <c r="L53" s="129"/>
      <c r="M53" s="129"/>
    </row>
    <row r="54" spans="1:13" s="131" customFormat="1">
      <c r="A54" s="117">
        <v>31</v>
      </c>
      <c r="B54" s="128" t="s">
        <v>76</v>
      </c>
      <c r="C54" s="119">
        <f t="shared" si="5"/>
        <v>13360</v>
      </c>
      <c r="D54" s="119"/>
      <c r="E54" s="134">
        <v>13360</v>
      </c>
      <c r="F54" s="129"/>
      <c r="G54" s="129"/>
      <c r="H54" s="129"/>
      <c r="I54" s="129"/>
      <c r="J54" s="129"/>
      <c r="K54" s="130"/>
      <c r="L54" s="129"/>
      <c r="M54" s="129"/>
    </row>
    <row r="55" spans="1:13" s="131" customFormat="1">
      <c r="A55" s="117">
        <v>32</v>
      </c>
      <c r="B55" s="128" t="s">
        <v>77</v>
      </c>
      <c r="C55" s="119">
        <f t="shared" si="5"/>
        <v>15084</v>
      </c>
      <c r="D55" s="119"/>
      <c r="E55" s="134">
        <v>15084</v>
      </c>
      <c r="F55" s="129"/>
      <c r="G55" s="129"/>
      <c r="H55" s="129"/>
      <c r="I55" s="129"/>
      <c r="J55" s="129"/>
      <c r="K55" s="130"/>
      <c r="L55" s="129"/>
      <c r="M55" s="129"/>
    </row>
    <row r="56" spans="1:13" s="131" customFormat="1">
      <c r="A56" s="117">
        <v>33</v>
      </c>
      <c r="B56" s="128" t="s">
        <v>78</v>
      </c>
      <c r="C56" s="119">
        <f t="shared" si="5"/>
        <v>25592</v>
      </c>
      <c r="D56" s="119"/>
      <c r="E56" s="134">
        <v>25592</v>
      </c>
      <c r="F56" s="129"/>
      <c r="G56" s="129"/>
      <c r="H56" s="129"/>
      <c r="I56" s="129"/>
      <c r="J56" s="129"/>
      <c r="K56" s="130"/>
      <c r="L56" s="129"/>
      <c r="M56" s="129"/>
    </row>
    <row r="57" spans="1:13" s="131" customFormat="1">
      <c r="A57" s="117">
        <v>34</v>
      </c>
      <c r="B57" s="128" t="s">
        <v>79</v>
      </c>
      <c r="C57" s="119">
        <f t="shared" si="5"/>
        <v>9288</v>
      </c>
      <c r="D57" s="119"/>
      <c r="E57" s="134">
        <v>9288</v>
      </c>
      <c r="F57" s="129"/>
      <c r="G57" s="129"/>
      <c r="H57" s="129"/>
      <c r="I57" s="129"/>
      <c r="J57" s="129"/>
      <c r="K57" s="130"/>
      <c r="L57" s="129"/>
      <c r="M57" s="129"/>
    </row>
    <row r="58" spans="1:13" s="131" customFormat="1">
      <c r="A58" s="117">
        <v>35</v>
      </c>
      <c r="B58" s="128" t="s">
        <v>80</v>
      </c>
      <c r="C58" s="119">
        <f t="shared" si="5"/>
        <v>21752</v>
      </c>
      <c r="D58" s="119"/>
      <c r="E58" s="134">
        <v>21752</v>
      </c>
      <c r="F58" s="129"/>
      <c r="G58" s="129"/>
      <c r="H58" s="129"/>
      <c r="I58" s="129"/>
      <c r="J58" s="129"/>
      <c r="K58" s="130"/>
      <c r="L58" s="129"/>
      <c r="M58" s="129"/>
    </row>
    <row r="59" spans="1:13" s="131" customFormat="1">
      <c r="A59" s="117">
        <v>36</v>
      </c>
      <c r="B59" s="128" t="s">
        <v>81</v>
      </c>
      <c r="C59" s="119">
        <f t="shared" si="5"/>
        <v>11325</v>
      </c>
      <c r="D59" s="119"/>
      <c r="E59" s="134">
        <v>11325</v>
      </c>
      <c r="F59" s="129"/>
      <c r="G59" s="129"/>
      <c r="H59" s="129"/>
      <c r="I59" s="129"/>
      <c r="J59" s="129"/>
      <c r="K59" s="130"/>
      <c r="L59" s="129"/>
      <c r="M59" s="129"/>
    </row>
    <row r="60" spans="1:13" s="131" customFormat="1">
      <c r="A60" s="117">
        <v>37</v>
      </c>
      <c r="B60" s="128" t="s">
        <v>82</v>
      </c>
      <c r="C60" s="119">
        <f t="shared" si="5"/>
        <v>15787</v>
      </c>
      <c r="D60" s="119"/>
      <c r="E60" s="134">
        <v>15787</v>
      </c>
      <c r="F60" s="129"/>
      <c r="G60" s="129"/>
      <c r="H60" s="129"/>
      <c r="I60" s="129"/>
      <c r="J60" s="129"/>
      <c r="K60" s="130"/>
      <c r="L60" s="129"/>
      <c r="M60" s="129"/>
    </row>
    <row r="61" spans="1:13" s="131" customFormat="1">
      <c r="A61" s="117">
        <v>38</v>
      </c>
      <c r="B61" s="128" t="s">
        <v>83</v>
      </c>
      <c r="C61" s="119">
        <f t="shared" si="5"/>
        <v>5409</v>
      </c>
      <c r="D61" s="119"/>
      <c r="E61" s="134">
        <v>5409</v>
      </c>
      <c r="F61" s="129"/>
      <c r="G61" s="129"/>
      <c r="H61" s="129"/>
      <c r="I61" s="129"/>
      <c r="J61" s="129"/>
      <c r="K61" s="130"/>
      <c r="L61" s="129"/>
      <c r="M61" s="129"/>
    </row>
    <row r="62" spans="1:13" s="131" customFormat="1" ht="31.2">
      <c r="A62" s="117">
        <v>39</v>
      </c>
      <c r="B62" s="128" t="s">
        <v>84</v>
      </c>
      <c r="C62" s="119">
        <f t="shared" si="5"/>
        <v>21914</v>
      </c>
      <c r="D62" s="119"/>
      <c r="E62" s="134">
        <v>21914</v>
      </c>
      <c r="F62" s="129"/>
      <c r="G62" s="129"/>
      <c r="H62" s="129"/>
      <c r="I62" s="129"/>
      <c r="J62" s="129"/>
      <c r="K62" s="130"/>
      <c r="L62" s="129"/>
      <c r="M62" s="129"/>
    </row>
    <row r="63" spans="1:13" s="131" customFormat="1">
      <c r="A63" s="117">
        <v>40</v>
      </c>
      <c r="B63" s="128" t="s">
        <v>85</v>
      </c>
      <c r="C63" s="119">
        <f t="shared" si="5"/>
        <v>34100</v>
      </c>
      <c r="D63" s="119"/>
      <c r="E63" s="134">
        <v>34100</v>
      </c>
      <c r="F63" s="129"/>
      <c r="G63" s="129"/>
      <c r="H63" s="129"/>
      <c r="I63" s="129"/>
      <c r="J63" s="129"/>
      <c r="K63" s="130"/>
      <c r="L63" s="129"/>
      <c r="M63" s="129"/>
    </row>
    <row r="64" spans="1:13" s="131" customFormat="1">
      <c r="A64" s="117">
        <v>41</v>
      </c>
      <c r="B64" s="128" t="s">
        <v>419</v>
      </c>
      <c r="C64" s="119">
        <f t="shared" si="5"/>
        <v>15265</v>
      </c>
      <c r="D64" s="119">
        <v>15265</v>
      </c>
      <c r="E64" s="129"/>
      <c r="F64" s="129"/>
      <c r="G64" s="129"/>
      <c r="H64" s="129"/>
      <c r="I64" s="129"/>
      <c r="J64" s="129"/>
      <c r="K64" s="130"/>
      <c r="L64" s="129"/>
      <c r="M64" s="129"/>
    </row>
    <row r="65" spans="1:13" s="131" customFormat="1">
      <c r="A65" s="117">
        <v>42</v>
      </c>
      <c r="B65" s="133" t="s">
        <v>420</v>
      </c>
      <c r="C65" s="119">
        <f t="shared" si="5"/>
        <v>162600</v>
      </c>
      <c r="D65" s="119">
        <v>162600</v>
      </c>
      <c r="E65" s="129"/>
      <c r="F65" s="129"/>
      <c r="G65" s="129"/>
      <c r="H65" s="129"/>
      <c r="I65" s="129"/>
      <c r="J65" s="129"/>
      <c r="K65" s="130"/>
      <c r="L65" s="129"/>
      <c r="M65" s="129"/>
    </row>
    <row r="66" spans="1:13" s="131" customFormat="1">
      <c r="A66" s="117">
        <v>43</v>
      </c>
      <c r="B66" s="138" t="s">
        <v>421</v>
      </c>
      <c r="C66" s="119">
        <f t="shared" si="5"/>
        <v>8000</v>
      </c>
      <c r="D66" s="119">
        <v>8000</v>
      </c>
      <c r="E66" s="129"/>
      <c r="F66" s="129"/>
      <c r="G66" s="129"/>
      <c r="H66" s="129"/>
      <c r="I66" s="129"/>
      <c r="J66" s="129"/>
      <c r="K66" s="130"/>
      <c r="L66" s="129"/>
      <c r="M66" s="129"/>
    </row>
    <row r="67" spans="1:13" s="131" customFormat="1">
      <c r="A67" s="117">
        <v>44</v>
      </c>
      <c r="B67" s="128" t="s">
        <v>422</v>
      </c>
      <c r="C67" s="119">
        <f t="shared" si="5"/>
        <v>14712</v>
      </c>
      <c r="D67" s="119">
        <v>14712</v>
      </c>
      <c r="E67" s="129"/>
      <c r="F67" s="129"/>
      <c r="G67" s="129"/>
      <c r="H67" s="129"/>
      <c r="I67" s="129"/>
      <c r="J67" s="129"/>
      <c r="K67" s="130"/>
      <c r="L67" s="129"/>
      <c r="M67" s="129"/>
    </row>
    <row r="68" spans="1:13" s="131" customFormat="1">
      <c r="A68" s="117">
        <v>45</v>
      </c>
      <c r="B68" s="128" t="s">
        <v>423</v>
      </c>
      <c r="C68" s="119">
        <f t="shared" si="5"/>
        <v>10265</v>
      </c>
      <c r="D68" s="119">
        <v>10265</v>
      </c>
      <c r="E68" s="129"/>
      <c r="F68" s="129"/>
      <c r="G68" s="129"/>
      <c r="H68" s="129"/>
      <c r="I68" s="129"/>
      <c r="J68" s="129"/>
      <c r="K68" s="130"/>
      <c r="L68" s="129"/>
      <c r="M68" s="129"/>
    </row>
    <row r="69" spans="1:13" s="131" customFormat="1">
      <c r="A69" s="117">
        <v>46</v>
      </c>
      <c r="B69" s="128" t="s">
        <v>424</v>
      </c>
      <c r="C69" s="119">
        <f t="shared" si="5"/>
        <v>15322</v>
      </c>
      <c r="D69" s="119">
        <v>15322</v>
      </c>
      <c r="E69" s="129"/>
      <c r="F69" s="129"/>
      <c r="G69" s="129"/>
      <c r="H69" s="129"/>
      <c r="I69" s="129"/>
      <c r="J69" s="129"/>
      <c r="K69" s="130"/>
      <c r="L69" s="129"/>
      <c r="M69" s="129"/>
    </row>
    <row r="70" spans="1:13" s="131" customFormat="1">
      <c r="A70" s="117">
        <v>47</v>
      </c>
      <c r="B70" s="128" t="s">
        <v>425</v>
      </c>
      <c r="C70" s="119">
        <f t="shared" si="5"/>
        <v>17541</v>
      </c>
      <c r="D70" s="119">
        <v>17541</v>
      </c>
      <c r="E70" s="129"/>
      <c r="F70" s="129"/>
      <c r="G70" s="129"/>
      <c r="H70" s="129"/>
      <c r="I70" s="129"/>
      <c r="J70" s="129"/>
      <c r="K70" s="130"/>
      <c r="L70" s="129"/>
      <c r="M70" s="129"/>
    </row>
    <row r="71" spans="1:13" s="131" customFormat="1">
      <c r="A71" s="117">
        <v>48</v>
      </c>
      <c r="B71" s="128" t="s">
        <v>426</v>
      </c>
      <c r="C71" s="119">
        <f t="shared" si="5"/>
        <v>13832</v>
      </c>
      <c r="D71" s="119">
        <v>13832</v>
      </c>
      <c r="E71" s="129"/>
      <c r="F71" s="129"/>
      <c r="G71" s="129"/>
      <c r="H71" s="129"/>
      <c r="I71" s="129"/>
      <c r="J71" s="129"/>
      <c r="K71" s="130"/>
      <c r="L71" s="129"/>
      <c r="M71" s="129"/>
    </row>
    <row r="72" spans="1:13" s="131" customFormat="1">
      <c r="A72" s="117">
        <v>49</v>
      </c>
      <c r="B72" s="139" t="s">
        <v>427</v>
      </c>
      <c r="C72" s="119">
        <f t="shared" si="5"/>
        <v>262783</v>
      </c>
      <c r="D72" s="119">
        <v>11699</v>
      </c>
      <c r="E72" s="134">
        <v>251084</v>
      </c>
      <c r="F72" s="129"/>
      <c r="G72" s="129"/>
      <c r="H72" s="129"/>
      <c r="I72" s="129"/>
      <c r="J72" s="129"/>
      <c r="K72" s="130"/>
      <c r="L72" s="129"/>
      <c r="M72" s="129"/>
    </row>
    <row r="73" spans="1:13" s="131" customFormat="1">
      <c r="A73" s="117">
        <v>50</v>
      </c>
      <c r="B73" s="140" t="s">
        <v>428</v>
      </c>
      <c r="C73" s="119">
        <f t="shared" si="5"/>
        <v>2300</v>
      </c>
      <c r="D73" s="119">
        <v>2300</v>
      </c>
      <c r="E73" s="129"/>
      <c r="F73" s="129"/>
      <c r="G73" s="129"/>
      <c r="H73" s="129"/>
      <c r="I73" s="129"/>
      <c r="J73" s="129"/>
      <c r="K73" s="130"/>
      <c r="L73" s="129"/>
      <c r="M73" s="129"/>
    </row>
    <row r="74" spans="1:13" s="131" customFormat="1">
      <c r="A74" s="117">
        <v>51</v>
      </c>
      <c r="B74" s="140" t="s">
        <v>429</v>
      </c>
      <c r="C74" s="119">
        <f t="shared" si="5"/>
        <v>1800</v>
      </c>
      <c r="D74" s="119">
        <v>1800</v>
      </c>
      <c r="E74" s="129"/>
      <c r="F74" s="129"/>
      <c r="G74" s="129"/>
      <c r="H74" s="129"/>
      <c r="I74" s="129"/>
      <c r="J74" s="129"/>
      <c r="K74" s="130"/>
      <c r="L74" s="129"/>
      <c r="M74" s="129"/>
    </row>
    <row r="75" spans="1:13" s="131" customFormat="1">
      <c r="A75" s="117">
        <v>52</v>
      </c>
      <c r="B75" s="128" t="s">
        <v>430</v>
      </c>
      <c r="C75" s="119">
        <f t="shared" si="5"/>
        <v>1150</v>
      </c>
      <c r="D75" s="119">
        <v>1150</v>
      </c>
      <c r="E75" s="129"/>
      <c r="F75" s="129"/>
      <c r="G75" s="129"/>
      <c r="H75" s="129"/>
      <c r="I75" s="129"/>
      <c r="J75" s="129"/>
      <c r="K75" s="130"/>
      <c r="L75" s="129"/>
      <c r="M75" s="129"/>
    </row>
    <row r="76" spans="1:13" s="131" customFormat="1">
      <c r="A76" s="117">
        <v>53</v>
      </c>
      <c r="B76" s="128" t="s">
        <v>431</v>
      </c>
      <c r="C76" s="119">
        <f t="shared" si="5"/>
        <v>1650</v>
      </c>
      <c r="D76" s="119">
        <v>1650</v>
      </c>
      <c r="E76" s="129"/>
      <c r="F76" s="129"/>
      <c r="G76" s="129"/>
      <c r="H76" s="129"/>
      <c r="I76" s="129"/>
      <c r="J76" s="129"/>
      <c r="K76" s="130"/>
      <c r="L76" s="129"/>
      <c r="M76" s="129"/>
    </row>
    <row r="77" spans="1:13" s="131" customFormat="1">
      <c r="A77" s="117">
        <v>54</v>
      </c>
      <c r="B77" s="128" t="s">
        <v>432</v>
      </c>
      <c r="C77" s="119">
        <f t="shared" si="5"/>
        <v>1600</v>
      </c>
      <c r="D77" s="119">
        <v>1600</v>
      </c>
      <c r="E77" s="129"/>
      <c r="F77" s="129"/>
      <c r="G77" s="129"/>
      <c r="H77" s="129"/>
      <c r="I77" s="129"/>
      <c r="J77" s="129"/>
      <c r="K77" s="130"/>
      <c r="L77" s="129"/>
      <c r="M77" s="129"/>
    </row>
    <row r="78" spans="1:13" s="131" customFormat="1">
      <c r="A78" s="117">
        <v>55</v>
      </c>
      <c r="B78" s="139" t="s">
        <v>433</v>
      </c>
      <c r="C78" s="119">
        <f t="shared" si="5"/>
        <v>80308</v>
      </c>
      <c r="D78" s="119">
        <v>80308</v>
      </c>
      <c r="E78" s="129"/>
      <c r="F78" s="129"/>
      <c r="G78" s="129"/>
      <c r="H78" s="129"/>
      <c r="I78" s="129"/>
      <c r="J78" s="129"/>
      <c r="K78" s="130"/>
      <c r="L78" s="129"/>
      <c r="M78" s="129"/>
    </row>
    <row r="79" spans="1:13" s="131" customFormat="1">
      <c r="A79" s="117">
        <v>56</v>
      </c>
      <c r="B79" s="139" t="s">
        <v>434</v>
      </c>
      <c r="C79" s="119">
        <f t="shared" si="5"/>
        <v>916500</v>
      </c>
      <c r="D79" s="119">
        <v>916500</v>
      </c>
      <c r="E79" s="129"/>
      <c r="F79" s="129"/>
      <c r="G79" s="129"/>
      <c r="H79" s="129"/>
      <c r="I79" s="129"/>
      <c r="J79" s="129"/>
      <c r="K79" s="130"/>
      <c r="L79" s="129"/>
      <c r="M79" s="129"/>
    </row>
    <row r="80" spans="1:13" s="131" customFormat="1">
      <c r="A80" s="117">
        <v>57</v>
      </c>
      <c r="B80" s="139" t="s">
        <v>435</v>
      </c>
      <c r="C80" s="119">
        <f t="shared" si="5"/>
        <v>397395</v>
      </c>
      <c r="D80" s="119">
        <v>360000</v>
      </c>
      <c r="E80" s="134">
        <v>37395</v>
      </c>
      <c r="F80" s="129"/>
      <c r="G80" s="129"/>
      <c r="H80" s="129"/>
      <c r="I80" s="129"/>
      <c r="J80" s="129"/>
      <c r="K80" s="130"/>
      <c r="L80" s="129"/>
      <c r="M80" s="129"/>
    </row>
    <row r="81" spans="1:13" s="131" customFormat="1">
      <c r="A81" s="117">
        <v>58</v>
      </c>
      <c r="B81" s="128" t="s">
        <v>436</v>
      </c>
      <c r="C81" s="119">
        <f t="shared" si="5"/>
        <v>360000</v>
      </c>
      <c r="D81" s="119">
        <v>360000</v>
      </c>
      <c r="E81" s="129"/>
      <c r="F81" s="129"/>
      <c r="G81" s="129"/>
      <c r="H81" s="129"/>
      <c r="I81" s="129"/>
      <c r="J81" s="129"/>
      <c r="K81" s="130"/>
      <c r="L81" s="129"/>
      <c r="M81" s="129"/>
    </row>
    <row r="82" spans="1:13" s="131" customFormat="1" ht="46.8">
      <c r="A82" s="117">
        <v>59</v>
      </c>
      <c r="B82" s="128" t="s">
        <v>437</v>
      </c>
      <c r="C82" s="119">
        <f t="shared" si="5"/>
        <v>20000</v>
      </c>
      <c r="D82" s="119">
        <v>20000</v>
      </c>
      <c r="E82" s="129"/>
      <c r="F82" s="129"/>
      <c r="G82" s="129"/>
      <c r="H82" s="129"/>
      <c r="I82" s="129"/>
      <c r="J82" s="129"/>
      <c r="K82" s="130"/>
      <c r="L82" s="129"/>
      <c r="M82" s="129"/>
    </row>
    <row r="83" spans="1:13" s="131" customFormat="1">
      <c r="A83" s="117">
        <v>60</v>
      </c>
      <c r="B83" s="128" t="s">
        <v>438</v>
      </c>
      <c r="C83" s="119">
        <f t="shared" si="5"/>
        <v>132000</v>
      </c>
      <c r="D83" s="119">
        <v>132000</v>
      </c>
      <c r="E83" s="129"/>
      <c r="F83" s="129"/>
      <c r="G83" s="129"/>
      <c r="H83" s="129"/>
      <c r="I83" s="129"/>
      <c r="J83" s="129"/>
      <c r="K83" s="130"/>
      <c r="L83" s="129"/>
      <c r="M83" s="129"/>
    </row>
    <row r="84" spans="1:13" s="131" customFormat="1" ht="31.2">
      <c r="A84" s="117">
        <v>61</v>
      </c>
      <c r="B84" s="128" t="s">
        <v>439</v>
      </c>
      <c r="C84" s="119">
        <f t="shared" si="5"/>
        <v>1680000</v>
      </c>
      <c r="D84" s="119">
        <v>1680000</v>
      </c>
      <c r="E84" s="129"/>
      <c r="F84" s="129"/>
      <c r="G84" s="129"/>
      <c r="H84" s="129"/>
      <c r="I84" s="129"/>
      <c r="J84" s="129"/>
      <c r="K84" s="130"/>
      <c r="L84" s="129"/>
      <c r="M84" s="129"/>
    </row>
    <row r="85" spans="1:13" s="38" customFormat="1">
      <c r="A85" s="161" t="s">
        <v>49</v>
      </c>
      <c r="B85" s="124" t="s">
        <v>87</v>
      </c>
      <c r="C85" s="118">
        <f t="shared" si="5"/>
        <v>53533</v>
      </c>
      <c r="D85" s="124"/>
      <c r="E85" s="141">
        <f>SUM(E86:E116)</f>
        <v>53533</v>
      </c>
      <c r="F85" s="142"/>
      <c r="G85" s="142"/>
      <c r="H85" s="142"/>
      <c r="I85" s="142"/>
      <c r="J85" s="121">
        <f t="shared" ref="J85:J143" si="7">SUM(K85:L85)</f>
        <v>0</v>
      </c>
      <c r="K85" s="143"/>
      <c r="L85" s="142"/>
      <c r="M85" s="142"/>
    </row>
    <row r="86" spans="1:13">
      <c r="A86" s="162">
        <v>1</v>
      </c>
      <c r="B86" s="123" t="s">
        <v>88</v>
      </c>
      <c r="C86" s="118">
        <f t="shared" si="5"/>
        <v>187</v>
      </c>
      <c r="D86" s="123"/>
      <c r="E86" s="120">
        <v>187</v>
      </c>
      <c r="F86" s="121"/>
      <c r="G86" s="121"/>
      <c r="H86" s="121"/>
      <c r="I86" s="121"/>
      <c r="J86" s="121">
        <f t="shared" si="7"/>
        <v>0</v>
      </c>
      <c r="K86" s="122"/>
      <c r="L86" s="121"/>
      <c r="M86" s="121"/>
    </row>
    <row r="87" spans="1:13">
      <c r="A87" s="162">
        <v>2</v>
      </c>
      <c r="B87" s="123" t="s">
        <v>89</v>
      </c>
      <c r="C87" s="118">
        <f t="shared" si="5"/>
        <v>100</v>
      </c>
      <c r="D87" s="123"/>
      <c r="E87" s="120">
        <v>100</v>
      </c>
      <c r="F87" s="121"/>
      <c r="G87" s="121"/>
      <c r="H87" s="121"/>
      <c r="I87" s="121"/>
      <c r="J87" s="121">
        <f t="shared" si="7"/>
        <v>0</v>
      </c>
      <c r="K87" s="122"/>
      <c r="L87" s="121"/>
      <c r="M87" s="121"/>
    </row>
    <row r="88" spans="1:13">
      <c r="A88" s="162">
        <v>3</v>
      </c>
      <c r="B88" s="123" t="s">
        <v>90</v>
      </c>
      <c r="C88" s="118">
        <f t="shared" si="5"/>
        <v>70</v>
      </c>
      <c r="D88" s="123"/>
      <c r="E88" s="120">
        <v>70</v>
      </c>
      <c r="F88" s="121"/>
      <c r="G88" s="121"/>
      <c r="H88" s="121"/>
      <c r="I88" s="121"/>
      <c r="J88" s="121">
        <f t="shared" si="7"/>
        <v>0</v>
      </c>
      <c r="K88" s="122"/>
      <c r="L88" s="121"/>
      <c r="M88" s="121"/>
    </row>
    <row r="89" spans="1:13" ht="31.2">
      <c r="A89" s="162">
        <v>4</v>
      </c>
      <c r="B89" s="123" t="s">
        <v>91</v>
      </c>
      <c r="C89" s="118">
        <f t="shared" si="5"/>
        <v>521</v>
      </c>
      <c r="D89" s="123"/>
      <c r="E89" s="120">
        <v>521</v>
      </c>
      <c r="F89" s="121"/>
      <c r="G89" s="121"/>
      <c r="H89" s="121"/>
      <c r="I89" s="121"/>
      <c r="J89" s="121">
        <f t="shared" si="7"/>
        <v>0</v>
      </c>
      <c r="K89" s="122"/>
      <c r="L89" s="121"/>
      <c r="M89" s="121"/>
    </row>
    <row r="90" spans="1:13">
      <c r="A90" s="162">
        <v>5</v>
      </c>
      <c r="B90" s="123" t="s">
        <v>92</v>
      </c>
      <c r="C90" s="118">
        <f t="shared" si="5"/>
        <v>491</v>
      </c>
      <c r="D90" s="123"/>
      <c r="E90" s="120">
        <v>491</v>
      </c>
      <c r="F90" s="121"/>
      <c r="G90" s="121"/>
      <c r="H90" s="121"/>
      <c r="I90" s="121"/>
      <c r="J90" s="121">
        <f t="shared" si="7"/>
        <v>0</v>
      </c>
      <c r="K90" s="122"/>
      <c r="L90" s="121"/>
      <c r="M90" s="121"/>
    </row>
    <row r="91" spans="1:13">
      <c r="A91" s="162">
        <v>6</v>
      </c>
      <c r="B91" s="123" t="s">
        <v>93</v>
      </c>
      <c r="C91" s="118">
        <f t="shared" si="5"/>
        <v>393</v>
      </c>
      <c r="D91" s="123"/>
      <c r="E91" s="120">
        <v>393</v>
      </c>
      <c r="F91" s="121"/>
      <c r="G91" s="121"/>
      <c r="H91" s="121"/>
      <c r="I91" s="121"/>
      <c r="J91" s="121">
        <f t="shared" si="7"/>
        <v>0</v>
      </c>
      <c r="K91" s="122"/>
      <c r="L91" s="121"/>
      <c r="M91" s="121"/>
    </row>
    <row r="92" spans="1:13">
      <c r="A92" s="162">
        <v>7</v>
      </c>
      <c r="B92" s="123" t="s">
        <v>94</v>
      </c>
      <c r="C92" s="118">
        <f t="shared" si="5"/>
        <v>3213</v>
      </c>
      <c r="D92" s="123"/>
      <c r="E92" s="120">
        <v>3213</v>
      </c>
      <c r="F92" s="121"/>
      <c r="G92" s="121"/>
      <c r="H92" s="121"/>
      <c r="I92" s="121"/>
      <c r="J92" s="121">
        <f t="shared" si="7"/>
        <v>0</v>
      </c>
      <c r="K92" s="122"/>
      <c r="L92" s="121"/>
      <c r="M92" s="121"/>
    </row>
    <row r="93" spans="1:13">
      <c r="A93" s="162">
        <v>8</v>
      </c>
      <c r="B93" s="123" t="s">
        <v>95</v>
      </c>
      <c r="C93" s="118">
        <f t="shared" si="5"/>
        <v>4118</v>
      </c>
      <c r="D93" s="123"/>
      <c r="E93" s="120">
        <v>4118</v>
      </c>
      <c r="F93" s="121"/>
      <c r="G93" s="121"/>
      <c r="H93" s="121"/>
      <c r="I93" s="121"/>
      <c r="J93" s="121">
        <f t="shared" si="7"/>
        <v>0</v>
      </c>
      <c r="K93" s="122"/>
      <c r="L93" s="121"/>
      <c r="M93" s="121"/>
    </row>
    <row r="94" spans="1:13">
      <c r="A94" s="162">
        <v>9</v>
      </c>
      <c r="B94" s="123" t="s">
        <v>96</v>
      </c>
      <c r="C94" s="118">
        <f t="shared" si="5"/>
        <v>53</v>
      </c>
      <c r="D94" s="123"/>
      <c r="E94" s="120">
        <v>53</v>
      </c>
      <c r="F94" s="121"/>
      <c r="G94" s="121"/>
      <c r="H94" s="121"/>
      <c r="I94" s="121"/>
      <c r="J94" s="121">
        <f t="shared" si="7"/>
        <v>0</v>
      </c>
      <c r="K94" s="122"/>
      <c r="L94" s="121"/>
      <c r="M94" s="121"/>
    </row>
    <row r="95" spans="1:13">
      <c r="A95" s="162">
        <v>10</v>
      </c>
      <c r="B95" s="123" t="s">
        <v>97</v>
      </c>
      <c r="C95" s="118">
        <f t="shared" si="5"/>
        <v>420</v>
      </c>
      <c r="D95" s="123"/>
      <c r="E95" s="120">
        <v>420</v>
      </c>
      <c r="F95" s="121"/>
      <c r="G95" s="121"/>
      <c r="H95" s="121"/>
      <c r="I95" s="121"/>
      <c r="J95" s="121">
        <f t="shared" si="7"/>
        <v>0</v>
      </c>
      <c r="K95" s="122"/>
      <c r="L95" s="121"/>
      <c r="M95" s="121"/>
    </row>
    <row r="96" spans="1:13">
      <c r="A96" s="162">
        <v>11</v>
      </c>
      <c r="B96" s="123" t="s">
        <v>98</v>
      </c>
      <c r="C96" s="118">
        <f t="shared" si="5"/>
        <v>1579</v>
      </c>
      <c r="D96" s="123"/>
      <c r="E96" s="120">
        <v>1579</v>
      </c>
      <c r="F96" s="121"/>
      <c r="G96" s="121"/>
      <c r="H96" s="121"/>
      <c r="I96" s="121"/>
      <c r="J96" s="121">
        <f t="shared" si="7"/>
        <v>0</v>
      </c>
      <c r="K96" s="122"/>
      <c r="L96" s="121"/>
      <c r="M96" s="121"/>
    </row>
    <row r="97" spans="1:13">
      <c r="A97" s="162">
        <v>12</v>
      </c>
      <c r="B97" s="123" t="s">
        <v>99</v>
      </c>
      <c r="C97" s="118">
        <f t="shared" si="5"/>
        <v>455</v>
      </c>
      <c r="D97" s="123"/>
      <c r="E97" s="120">
        <v>455</v>
      </c>
      <c r="F97" s="121"/>
      <c r="G97" s="121"/>
      <c r="H97" s="121"/>
      <c r="I97" s="121"/>
      <c r="J97" s="121">
        <f t="shared" si="7"/>
        <v>0</v>
      </c>
      <c r="K97" s="122"/>
      <c r="L97" s="121"/>
      <c r="M97" s="121"/>
    </row>
    <row r="98" spans="1:13">
      <c r="A98" s="162">
        <v>13</v>
      </c>
      <c r="B98" s="123" t="s">
        <v>100</v>
      </c>
      <c r="C98" s="118">
        <f t="shared" si="5"/>
        <v>552</v>
      </c>
      <c r="D98" s="123"/>
      <c r="E98" s="120">
        <v>552</v>
      </c>
      <c r="F98" s="121"/>
      <c r="G98" s="121"/>
      <c r="H98" s="121"/>
      <c r="I98" s="121"/>
      <c r="J98" s="121">
        <f t="shared" si="7"/>
        <v>0</v>
      </c>
      <c r="K98" s="122"/>
      <c r="L98" s="121"/>
      <c r="M98" s="121"/>
    </row>
    <row r="99" spans="1:13">
      <c r="A99" s="162">
        <v>14</v>
      </c>
      <c r="B99" s="123" t="s">
        <v>101</v>
      </c>
      <c r="C99" s="118">
        <f t="shared" si="5"/>
        <v>230</v>
      </c>
      <c r="D99" s="123"/>
      <c r="E99" s="120">
        <v>230</v>
      </c>
      <c r="F99" s="121"/>
      <c r="G99" s="121"/>
      <c r="H99" s="121"/>
      <c r="I99" s="121"/>
      <c r="J99" s="121">
        <f t="shared" si="7"/>
        <v>0</v>
      </c>
      <c r="K99" s="122"/>
      <c r="L99" s="121"/>
      <c r="M99" s="121"/>
    </row>
    <row r="100" spans="1:13">
      <c r="A100" s="162">
        <v>15</v>
      </c>
      <c r="B100" s="123" t="s">
        <v>102</v>
      </c>
      <c r="C100" s="118">
        <f t="shared" si="5"/>
        <v>80</v>
      </c>
      <c r="D100" s="123"/>
      <c r="E100" s="120">
        <v>80</v>
      </c>
      <c r="F100" s="121"/>
      <c r="G100" s="121"/>
      <c r="H100" s="121"/>
      <c r="I100" s="121"/>
      <c r="J100" s="121">
        <f t="shared" si="7"/>
        <v>0</v>
      </c>
      <c r="K100" s="122"/>
      <c r="L100" s="121"/>
      <c r="M100" s="121"/>
    </row>
    <row r="101" spans="1:13">
      <c r="A101" s="162">
        <v>16</v>
      </c>
      <c r="B101" s="123" t="s">
        <v>103</v>
      </c>
      <c r="C101" s="118">
        <f t="shared" si="5"/>
        <v>680</v>
      </c>
      <c r="D101" s="123"/>
      <c r="E101" s="120">
        <v>680</v>
      </c>
      <c r="F101" s="121"/>
      <c r="G101" s="121"/>
      <c r="H101" s="121"/>
      <c r="I101" s="121"/>
      <c r="J101" s="121">
        <f t="shared" si="7"/>
        <v>0</v>
      </c>
      <c r="K101" s="122"/>
      <c r="L101" s="121"/>
      <c r="M101" s="121"/>
    </row>
    <row r="102" spans="1:13">
      <c r="A102" s="162">
        <v>17</v>
      </c>
      <c r="B102" s="123" t="s">
        <v>104</v>
      </c>
      <c r="C102" s="118">
        <f t="shared" si="5"/>
        <v>333</v>
      </c>
      <c r="D102" s="123"/>
      <c r="E102" s="120">
        <v>333</v>
      </c>
      <c r="F102" s="121"/>
      <c r="G102" s="121"/>
      <c r="H102" s="121"/>
      <c r="I102" s="121"/>
      <c r="J102" s="121">
        <f t="shared" si="7"/>
        <v>0</v>
      </c>
      <c r="K102" s="122"/>
      <c r="L102" s="121"/>
      <c r="M102" s="121"/>
    </row>
    <row r="103" spans="1:13">
      <c r="A103" s="162">
        <v>18</v>
      </c>
      <c r="B103" s="123" t="s">
        <v>105</v>
      </c>
      <c r="C103" s="118">
        <f t="shared" si="5"/>
        <v>360</v>
      </c>
      <c r="D103" s="123"/>
      <c r="E103" s="120">
        <v>360</v>
      </c>
      <c r="F103" s="121"/>
      <c r="G103" s="121"/>
      <c r="H103" s="121"/>
      <c r="I103" s="121"/>
      <c r="J103" s="121">
        <f t="shared" si="7"/>
        <v>0</v>
      </c>
      <c r="K103" s="122"/>
      <c r="L103" s="121"/>
      <c r="M103" s="121"/>
    </row>
    <row r="104" spans="1:13">
      <c r="A104" s="162">
        <v>19</v>
      </c>
      <c r="B104" s="123" t="s">
        <v>106</v>
      </c>
      <c r="C104" s="118">
        <f t="shared" si="5"/>
        <v>6845</v>
      </c>
      <c r="D104" s="123"/>
      <c r="E104" s="120">
        <v>6845</v>
      </c>
      <c r="F104" s="121"/>
      <c r="G104" s="121"/>
      <c r="H104" s="121"/>
      <c r="I104" s="121"/>
      <c r="J104" s="121">
        <f t="shared" si="7"/>
        <v>0</v>
      </c>
      <c r="K104" s="122"/>
      <c r="L104" s="121"/>
      <c r="M104" s="121"/>
    </row>
    <row r="105" spans="1:13">
      <c r="A105" s="162">
        <v>20</v>
      </c>
      <c r="B105" s="123" t="s">
        <v>107</v>
      </c>
      <c r="C105" s="118">
        <f t="shared" si="5"/>
        <v>426</v>
      </c>
      <c r="D105" s="123"/>
      <c r="E105" s="120">
        <v>426</v>
      </c>
      <c r="F105" s="121"/>
      <c r="G105" s="121"/>
      <c r="H105" s="121"/>
      <c r="I105" s="121"/>
      <c r="J105" s="121">
        <f t="shared" si="7"/>
        <v>0</v>
      </c>
      <c r="K105" s="122"/>
      <c r="L105" s="121"/>
      <c r="M105" s="121"/>
    </row>
    <row r="106" spans="1:13">
      <c r="A106" s="162">
        <v>21</v>
      </c>
      <c r="B106" s="123" t="s">
        <v>108</v>
      </c>
      <c r="C106" s="118">
        <f t="shared" si="5"/>
        <v>582</v>
      </c>
      <c r="D106" s="123"/>
      <c r="E106" s="120">
        <v>582</v>
      </c>
      <c r="F106" s="121"/>
      <c r="G106" s="121"/>
      <c r="H106" s="121"/>
      <c r="I106" s="121"/>
      <c r="J106" s="121">
        <f t="shared" si="7"/>
        <v>0</v>
      </c>
      <c r="K106" s="122"/>
      <c r="L106" s="121"/>
      <c r="M106" s="121"/>
    </row>
    <row r="107" spans="1:13">
      <c r="A107" s="162">
        <v>22</v>
      </c>
      <c r="B107" s="123" t="s">
        <v>109</v>
      </c>
      <c r="C107" s="118">
        <f t="shared" si="5"/>
        <v>1040</v>
      </c>
      <c r="D107" s="123"/>
      <c r="E107" s="120">
        <v>1040</v>
      </c>
      <c r="F107" s="121"/>
      <c r="G107" s="121"/>
      <c r="H107" s="121"/>
      <c r="I107" s="121"/>
      <c r="J107" s="121">
        <f t="shared" si="7"/>
        <v>0</v>
      </c>
      <c r="K107" s="122"/>
      <c r="L107" s="121"/>
      <c r="M107" s="121"/>
    </row>
    <row r="108" spans="1:13">
      <c r="A108" s="162">
        <v>23</v>
      </c>
      <c r="B108" s="123" t="s">
        <v>110</v>
      </c>
      <c r="C108" s="118">
        <f t="shared" si="5"/>
        <v>714</v>
      </c>
      <c r="D108" s="123"/>
      <c r="E108" s="120">
        <v>714</v>
      </c>
      <c r="F108" s="121"/>
      <c r="G108" s="121"/>
      <c r="H108" s="121"/>
      <c r="I108" s="121"/>
      <c r="J108" s="121">
        <f t="shared" si="7"/>
        <v>0</v>
      </c>
      <c r="K108" s="122"/>
      <c r="L108" s="121"/>
      <c r="M108" s="121"/>
    </row>
    <row r="109" spans="1:13">
      <c r="A109" s="162">
        <v>24</v>
      </c>
      <c r="B109" s="123" t="s">
        <v>111</v>
      </c>
      <c r="C109" s="118">
        <f t="shared" si="5"/>
        <v>345</v>
      </c>
      <c r="D109" s="123"/>
      <c r="E109" s="120">
        <v>345</v>
      </c>
      <c r="F109" s="121"/>
      <c r="G109" s="121"/>
      <c r="H109" s="121"/>
      <c r="I109" s="121"/>
      <c r="J109" s="121">
        <f t="shared" si="7"/>
        <v>0</v>
      </c>
      <c r="K109" s="122"/>
      <c r="L109" s="121"/>
      <c r="M109" s="121"/>
    </row>
    <row r="110" spans="1:13">
      <c r="A110" s="162">
        <v>25</v>
      </c>
      <c r="B110" s="123" t="s">
        <v>112</v>
      </c>
      <c r="C110" s="118">
        <f t="shared" si="5"/>
        <v>2485</v>
      </c>
      <c r="D110" s="123"/>
      <c r="E110" s="120">
        <v>2485</v>
      </c>
      <c r="F110" s="121"/>
      <c r="G110" s="121"/>
      <c r="H110" s="121"/>
      <c r="I110" s="121"/>
      <c r="J110" s="121">
        <f t="shared" si="7"/>
        <v>0</v>
      </c>
      <c r="K110" s="122"/>
      <c r="L110" s="121"/>
      <c r="M110" s="121"/>
    </row>
    <row r="111" spans="1:13">
      <c r="A111" s="162">
        <v>26</v>
      </c>
      <c r="B111" s="123" t="s">
        <v>113</v>
      </c>
      <c r="C111" s="118">
        <f t="shared" si="5"/>
        <v>11313</v>
      </c>
      <c r="D111" s="123"/>
      <c r="E111" s="120">
        <v>11313</v>
      </c>
      <c r="F111" s="121"/>
      <c r="G111" s="121"/>
      <c r="H111" s="121"/>
      <c r="I111" s="121"/>
      <c r="J111" s="121">
        <f t="shared" si="7"/>
        <v>0</v>
      </c>
      <c r="K111" s="122"/>
      <c r="L111" s="121"/>
      <c r="M111" s="121"/>
    </row>
    <row r="112" spans="1:13">
      <c r="A112" s="162">
        <v>27</v>
      </c>
      <c r="B112" s="123" t="s">
        <v>115</v>
      </c>
      <c r="C112" s="118">
        <f t="shared" ref="C112:C146" si="8">D112+E112+F112+G112+H112+I112+J112+M112</f>
        <v>3447</v>
      </c>
      <c r="D112" s="123"/>
      <c r="E112" s="120">
        <v>3447</v>
      </c>
      <c r="F112" s="121"/>
      <c r="G112" s="121"/>
      <c r="H112" s="121"/>
      <c r="I112" s="121"/>
      <c r="J112" s="121">
        <f t="shared" si="7"/>
        <v>0</v>
      </c>
      <c r="K112" s="122"/>
      <c r="L112" s="121"/>
      <c r="M112" s="121"/>
    </row>
    <row r="113" spans="1:13">
      <c r="A113" s="162">
        <v>28</v>
      </c>
      <c r="B113" s="123" t="s">
        <v>116</v>
      </c>
      <c r="C113" s="118">
        <f t="shared" si="8"/>
        <v>4759</v>
      </c>
      <c r="D113" s="123"/>
      <c r="E113" s="120">
        <v>4759</v>
      </c>
      <c r="F113" s="121"/>
      <c r="G113" s="121"/>
      <c r="H113" s="121"/>
      <c r="I113" s="121"/>
      <c r="J113" s="121">
        <f t="shared" si="7"/>
        <v>0</v>
      </c>
      <c r="K113" s="122"/>
      <c r="L113" s="121"/>
      <c r="M113" s="121"/>
    </row>
    <row r="114" spans="1:13">
      <c r="A114" s="162">
        <v>29</v>
      </c>
      <c r="B114" s="123" t="s">
        <v>117</v>
      </c>
      <c r="C114" s="118">
        <f t="shared" si="8"/>
        <v>1768</v>
      </c>
      <c r="D114" s="123"/>
      <c r="E114" s="120">
        <v>1768</v>
      </c>
      <c r="F114" s="121"/>
      <c r="G114" s="121"/>
      <c r="H114" s="121"/>
      <c r="I114" s="121"/>
      <c r="J114" s="121">
        <f t="shared" si="7"/>
        <v>0</v>
      </c>
      <c r="K114" s="122"/>
      <c r="L114" s="121"/>
      <c r="M114" s="121"/>
    </row>
    <row r="115" spans="1:13">
      <c r="A115" s="162">
        <v>30</v>
      </c>
      <c r="B115" s="123" t="s">
        <v>118</v>
      </c>
      <c r="C115" s="118">
        <f t="shared" si="8"/>
        <v>5854</v>
      </c>
      <c r="D115" s="123"/>
      <c r="E115" s="120">
        <v>5854</v>
      </c>
      <c r="F115" s="121"/>
      <c r="G115" s="121"/>
      <c r="H115" s="121"/>
      <c r="I115" s="121"/>
      <c r="J115" s="121">
        <f t="shared" si="7"/>
        <v>0</v>
      </c>
      <c r="K115" s="122"/>
      <c r="L115" s="121"/>
      <c r="M115" s="121"/>
    </row>
    <row r="116" spans="1:13">
      <c r="A116" s="162">
        <v>31</v>
      </c>
      <c r="B116" s="123" t="s">
        <v>119</v>
      </c>
      <c r="C116" s="118">
        <f t="shared" si="8"/>
        <v>120</v>
      </c>
      <c r="D116" s="123"/>
      <c r="E116" s="120">
        <v>120</v>
      </c>
      <c r="F116" s="121"/>
      <c r="G116" s="121"/>
      <c r="H116" s="121"/>
      <c r="I116" s="121"/>
      <c r="J116" s="121">
        <f t="shared" si="7"/>
        <v>0</v>
      </c>
      <c r="K116" s="122"/>
      <c r="L116" s="121"/>
      <c r="M116" s="121"/>
    </row>
    <row r="117" spans="1:13" s="38" customFormat="1">
      <c r="A117" s="124" t="s">
        <v>86</v>
      </c>
      <c r="B117" s="124" t="s">
        <v>121</v>
      </c>
      <c r="C117" s="125">
        <f>C118+C131</f>
        <v>52435</v>
      </c>
      <c r="D117" s="141">
        <f>SUM(D118:D133)</f>
        <v>0</v>
      </c>
      <c r="E117" s="141">
        <f>E118+E131</f>
        <v>52435</v>
      </c>
      <c r="F117" s="142"/>
      <c r="G117" s="142"/>
      <c r="H117" s="142"/>
      <c r="I117" s="142"/>
      <c r="J117" s="142">
        <f t="shared" si="7"/>
        <v>0</v>
      </c>
      <c r="K117" s="143"/>
      <c r="L117" s="142"/>
      <c r="M117" s="142"/>
    </row>
    <row r="118" spans="1:13">
      <c r="A118" s="123">
        <v>1</v>
      </c>
      <c r="B118" s="123" t="s">
        <v>41</v>
      </c>
      <c r="C118" s="118">
        <f t="shared" si="8"/>
        <v>37435</v>
      </c>
      <c r="D118" s="123"/>
      <c r="E118" s="120">
        <f>SUM(E119:E130)</f>
        <v>37435</v>
      </c>
      <c r="F118" s="121"/>
      <c r="G118" s="121"/>
      <c r="H118" s="121"/>
      <c r="I118" s="121"/>
      <c r="J118" s="121">
        <f t="shared" si="7"/>
        <v>0</v>
      </c>
      <c r="K118" s="122"/>
      <c r="L118" s="121"/>
      <c r="M118" s="121"/>
    </row>
    <row r="119" spans="1:13">
      <c r="A119" s="123"/>
      <c r="B119" s="123" t="s">
        <v>122</v>
      </c>
      <c r="C119" s="118">
        <f t="shared" si="8"/>
        <v>1650</v>
      </c>
      <c r="D119" s="123"/>
      <c r="E119" s="120">
        <v>1650</v>
      </c>
      <c r="F119" s="121"/>
      <c r="G119" s="121"/>
      <c r="H119" s="121"/>
      <c r="I119" s="121"/>
      <c r="J119" s="121">
        <f t="shared" si="7"/>
        <v>0</v>
      </c>
      <c r="K119" s="122"/>
      <c r="L119" s="121"/>
      <c r="M119" s="121"/>
    </row>
    <row r="120" spans="1:13" ht="31.2">
      <c r="A120" s="123"/>
      <c r="B120" s="123" t="s">
        <v>123</v>
      </c>
      <c r="C120" s="118">
        <f t="shared" si="8"/>
        <v>3072</v>
      </c>
      <c r="D120" s="123"/>
      <c r="E120" s="120">
        <v>3072</v>
      </c>
      <c r="F120" s="121"/>
      <c r="G120" s="121"/>
      <c r="H120" s="121"/>
      <c r="I120" s="121"/>
      <c r="J120" s="121">
        <f t="shared" si="7"/>
        <v>0</v>
      </c>
      <c r="K120" s="122"/>
      <c r="L120" s="121"/>
      <c r="M120" s="121"/>
    </row>
    <row r="121" spans="1:13">
      <c r="A121" s="123"/>
      <c r="B121" s="123" t="s">
        <v>124</v>
      </c>
      <c r="C121" s="118">
        <f t="shared" si="8"/>
        <v>2307</v>
      </c>
      <c r="D121" s="123"/>
      <c r="E121" s="120">
        <v>2307</v>
      </c>
      <c r="F121" s="121"/>
      <c r="G121" s="121"/>
      <c r="H121" s="121"/>
      <c r="I121" s="121"/>
      <c r="J121" s="121">
        <f t="shared" si="7"/>
        <v>0</v>
      </c>
      <c r="K121" s="122"/>
      <c r="L121" s="121"/>
      <c r="M121" s="121"/>
    </row>
    <row r="122" spans="1:13">
      <c r="A122" s="123"/>
      <c r="B122" s="123" t="s">
        <v>125</v>
      </c>
      <c r="C122" s="118">
        <f t="shared" si="8"/>
        <v>2802</v>
      </c>
      <c r="D122" s="123"/>
      <c r="E122" s="120">
        <v>2802</v>
      </c>
      <c r="F122" s="121"/>
      <c r="G122" s="121"/>
      <c r="H122" s="121"/>
      <c r="I122" s="121"/>
      <c r="J122" s="121">
        <f t="shared" si="7"/>
        <v>0</v>
      </c>
      <c r="K122" s="122"/>
      <c r="L122" s="121"/>
      <c r="M122" s="121"/>
    </row>
    <row r="123" spans="1:13">
      <c r="A123" s="123"/>
      <c r="B123" s="123" t="s">
        <v>126</v>
      </c>
      <c r="C123" s="118">
        <f t="shared" si="8"/>
        <v>5602</v>
      </c>
      <c r="D123" s="123"/>
      <c r="E123" s="120">
        <v>5602</v>
      </c>
      <c r="F123" s="121"/>
      <c r="G123" s="121"/>
      <c r="H123" s="121"/>
      <c r="I123" s="121"/>
      <c r="J123" s="121">
        <f t="shared" si="7"/>
        <v>0</v>
      </c>
      <c r="K123" s="122"/>
      <c r="L123" s="121"/>
      <c r="M123" s="121"/>
    </row>
    <row r="124" spans="1:13">
      <c r="A124" s="123"/>
      <c r="B124" s="123" t="s">
        <v>127</v>
      </c>
      <c r="C124" s="118">
        <f t="shared" si="8"/>
        <v>6297</v>
      </c>
      <c r="D124" s="123"/>
      <c r="E124" s="120">
        <v>6297</v>
      </c>
      <c r="F124" s="121"/>
      <c r="G124" s="121"/>
      <c r="H124" s="121"/>
      <c r="I124" s="121"/>
      <c r="J124" s="121">
        <f t="shared" si="7"/>
        <v>0</v>
      </c>
      <c r="K124" s="122"/>
      <c r="L124" s="121"/>
      <c r="M124" s="121"/>
    </row>
    <row r="125" spans="1:13">
      <c r="A125" s="123"/>
      <c r="B125" s="123" t="s">
        <v>128</v>
      </c>
      <c r="C125" s="118">
        <f t="shared" si="8"/>
        <v>270</v>
      </c>
      <c r="D125" s="123"/>
      <c r="E125" s="120">
        <v>270</v>
      </c>
      <c r="F125" s="121"/>
      <c r="G125" s="121"/>
      <c r="H125" s="121"/>
      <c r="I125" s="121"/>
      <c r="J125" s="121">
        <f t="shared" si="7"/>
        <v>0</v>
      </c>
      <c r="K125" s="122"/>
      <c r="L125" s="121"/>
      <c r="M125" s="121"/>
    </row>
    <row r="126" spans="1:13" ht="31.2">
      <c r="A126" s="123"/>
      <c r="B126" s="123" t="s">
        <v>129</v>
      </c>
      <c r="C126" s="118">
        <f t="shared" si="8"/>
        <v>2786</v>
      </c>
      <c r="D126" s="123"/>
      <c r="E126" s="120">
        <v>2786</v>
      </c>
      <c r="F126" s="121"/>
      <c r="G126" s="121"/>
      <c r="H126" s="121"/>
      <c r="I126" s="121"/>
      <c r="J126" s="121">
        <f t="shared" si="7"/>
        <v>0</v>
      </c>
      <c r="K126" s="122"/>
      <c r="L126" s="121"/>
      <c r="M126" s="121"/>
    </row>
    <row r="127" spans="1:13" ht="31.2">
      <c r="A127" s="123"/>
      <c r="B127" s="123" t="s">
        <v>130</v>
      </c>
      <c r="C127" s="118">
        <f t="shared" si="8"/>
        <v>3093</v>
      </c>
      <c r="D127" s="123"/>
      <c r="E127" s="120">
        <v>3093</v>
      </c>
      <c r="F127" s="121"/>
      <c r="G127" s="121"/>
      <c r="H127" s="121"/>
      <c r="I127" s="121"/>
      <c r="J127" s="121">
        <f t="shared" si="7"/>
        <v>0</v>
      </c>
      <c r="K127" s="122"/>
      <c r="L127" s="121"/>
      <c r="M127" s="121"/>
    </row>
    <row r="128" spans="1:13" ht="31.2">
      <c r="A128" s="123"/>
      <c r="B128" s="123" t="s">
        <v>131</v>
      </c>
      <c r="C128" s="118">
        <f t="shared" si="8"/>
        <v>1340</v>
      </c>
      <c r="D128" s="123"/>
      <c r="E128" s="120">
        <v>1340</v>
      </c>
      <c r="F128" s="121"/>
      <c r="G128" s="121"/>
      <c r="H128" s="121"/>
      <c r="I128" s="121"/>
      <c r="J128" s="121">
        <f t="shared" si="7"/>
        <v>0</v>
      </c>
      <c r="K128" s="122"/>
      <c r="L128" s="121"/>
      <c r="M128" s="121"/>
    </row>
    <row r="129" spans="1:21" ht="31.2">
      <c r="A129" s="123"/>
      <c r="B129" s="123" t="s">
        <v>132</v>
      </c>
      <c r="C129" s="118">
        <f t="shared" si="8"/>
        <v>6674</v>
      </c>
      <c r="D129" s="123"/>
      <c r="E129" s="120">
        <v>6674</v>
      </c>
      <c r="F129" s="121"/>
      <c r="G129" s="121"/>
      <c r="H129" s="121"/>
      <c r="I129" s="121"/>
      <c r="J129" s="121">
        <f t="shared" si="7"/>
        <v>0</v>
      </c>
      <c r="K129" s="122"/>
      <c r="L129" s="121"/>
      <c r="M129" s="121"/>
    </row>
    <row r="130" spans="1:21" ht="31.2">
      <c r="A130" s="123"/>
      <c r="B130" s="123" t="s">
        <v>133</v>
      </c>
      <c r="C130" s="118">
        <f t="shared" si="8"/>
        <v>1542</v>
      </c>
      <c r="D130" s="123"/>
      <c r="E130" s="120">
        <v>1542</v>
      </c>
      <c r="F130" s="121"/>
      <c r="G130" s="121"/>
      <c r="H130" s="121"/>
      <c r="I130" s="121"/>
      <c r="J130" s="121">
        <f t="shared" si="7"/>
        <v>0</v>
      </c>
      <c r="K130" s="122"/>
      <c r="L130" s="121"/>
      <c r="M130" s="121"/>
    </row>
    <row r="131" spans="1:21" ht="31.2">
      <c r="A131" s="123">
        <v>2</v>
      </c>
      <c r="B131" s="123" t="s">
        <v>134</v>
      </c>
      <c r="C131" s="118">
        <f t="shared" si="8"/>
        <v>15000</v>
      </c>
      <c r="D131" s="123"/>
      <c r="E131" s="120">
        <f>E132+E133</f>
        <v>15000</v>
      </c>
      <c r="F131" s="121"/>
      <c r="G131" s="121"/>
      <c r="H131" s="121"/>
      <c r="I131" s="121"/>
      <c r="J131" s="121">
        <f t="shared" si="7"/>
        <v>0</v>
      </c>
      <c r="K131" s="122"/>
      <c r="L131" s="121"/>
      <c r="M131" s="121"/>
    </row>
    <row r="132" spans="1:21" ht="62.4">
      <c r="A132" s="123"/>
      <c r="B132" s="123" t="s">
        <v>135</v>
      </c>
      <c r="C132" s="118">
        <f t="shared" si="8"/>
        <v>10000</v>
      </c>
      <c r="D132" s="123"/>
      <c r="E132" s="120">
        <v>10000</v>
      </c>
      <c r="F132" s="121"/>
      <c r="G132" s="121"/>
      <c r="H132" s="121"/>
      <c r="I132" s="121"/>
      <c r="J132" s="121">
        <f t="shared" si="7"/>
        <v>0</v>
      </c>
      <c r="K132" s="122"/>
      <c r="L132" s="121"/>
      <c r="M132" s="121"/>
    </row>
    <row r="133" spans="1:21" ht="46.8">
      <c r="A133" s="123"/>
      <c r="B133" s="123" t="s">
        <v>136</v>
      </c>
      <c r="C133" s="118">
        <f t="shared" si="8"/>
        <v>5000</v>
      </c>
      <c r="D133" s="123"/>
      <c r="E133" s="120">
        <v>5000</v>
      </c>
      <c r="F133" s="121"/>
      <c r="G133" s="121"/>
      <c r="H133" s="121"/>
      <c r="I133" s="121"/>
      <c r="J133" s="121">
        <f t="shared" si="7"/>
        <v>0</v>
      </c>
      <c r="K133" s="122"/>
      <c r="L133" s="121"/>
      <c r="M133" s="121"/>
    </row>
    <row r="134" spans="1:21" s="38" customFormat="1" ht="31.2">
      <c r="A134" s="124" t="s">
        <v>120</v>
      </c>
      <c r="B134" s="124" t="s">
        <v>138</v>
      </c>
      <c r="C134" s="141">
        <f t="shared" si="8"/>
        <v>84215</v>
      </c>
      <c r="D134" s="141">
        <f>SUM(D135:D139)</f>
        <v>30000</v>
      </c>
      <c r="E134" s="141">
        <f>SUM(E135:E139)</f>
        <v>54215</v>
      </c>
      <c r="F134" s="142"/>
      <c r="G134" s="142"/>
      <c r="H134" s="142"/>
      <c r="I134" s="142"/>
      <c r="J134" s="142">
        <f t="shared" si="7"/>
        <v>0</v>
      </c>
      <c r="K134" s="143"/>
      <c r="L134" s="142"/>
      <c r="M134" s="142"/>
    </row>
    <row r="135" spans="1:21" ht="31.2">
      <c r="A135" s="162">
        <v>1</v>
      </c>
      <c r="B135" s="123" t="s">
        <v>139</v>
      </c>
      <c r="C135" s="118">
        <f t="shared" si="8"/>
        <v>2600</v>
      </c>
      <c r="D135" s="123"/>
      <c r="E135" s="120">
        <v>2600</v>
      </c>
      <c r="F135" s="121"/>
      <c r="G135" s="121"/>
      <c r="H135" s="121"/>
      <c r="I135" s="121"/>
      <c r="J135" s="121">
        <f t="shared" si="7"/>
        <v>0</v>
      </c>
      <c r="K135" s="122"/>
      <c r="L135" s="121"/>
      <c r="M135" s="121"/>
    </row>
    <row r="136" spans="1:21" ht="31.2">
      <c r="A136" s="162">
        <v>2</v>
      </c>
      <c r="B136" s="123" t="s">
        <v>140</v>
      </c>
      <c r="C136" s="118">
        <f t="shared" si="8"/>
        <v>421</v>
      </c>
      <c r="D136" s="123"/>
      <c r="E136" s="120">
        <v>421</v>
      </c>
      <c r="F136" s="121"/>
      <c r="G136" s="121"/>
      <c r="H136" s="121"/>
      <c r="I136" s="121"/>
      <c r="J136" s="121">
        <f t="shared" si="7"/>
        <v>0</v>
      </c>
      <c r="K136" s="122"/>
      <c r="L136" s="121"/>
      <c r="M136" s="121"/>
    </row>
    <row r="137" spans="1:21" ht="62.4">
      <c r="A137" s="162">
        <v>3</v>
      </c>
      <c r="B137" s="123" t="s">
        <v>290</v>
      </c>
      <c r="C137" s="118">
        <f t="shared" si="8"/>
        <v>30000</v>
      </c>
      <c r="D137" s="123">
        <v>30000</v>
      </c>
      <c r="E137" s="120"/>
      <c r="F137" s="121"/>
      <c r="G137" s="121"/>
      <c r="H137" s="121"/>
      <c r="I137" s="121"/>
      <c r="J137" s="121">
        <f t="shared" si="7"/>
        <v>0</v>
      </c>
      <c r="K137" s="122"/>
      <c r="L137" s="121"/>
      <c r="M137" s="121"/>
    </row>
    <row r="138" spans="1:21" ht="31.2">
      <c r="A138" s="162">
        <v>4</v>
      </c>
      <c r="B138" s="123" t="s">
        <v>141</v>
      </c>
      <c r="C138" s="118">
        <f t="shared" si="8"/>
        <v>30000</v>
      </c>
      <c r="D138" s="123"/>
      <c r="E138" s="120">
        <v>30000</v>
      </c>
      <c r="F138" s="121"/>
      <c r="G138" s="121"/>
      <c r="H138" s="121"/>
      <c r="I138" s="121"/>
      <c r="J138" s="121">
        <f t="shared" si="7"/>
        <v>0</v>
      </c>
      <c r="K138" s="122"/>
      <c r="L138" s="121"/>
      <c r="M138" s="121"/>
    </row>
    <row r="139" spans="1:21">
      <c r="A139" s="162">
        <v>5</v>
      </c>
      <c r="B139" s="123" t="s">
        <v>142</v>
      </c>
      <c r="C139" s="118">
        <f t="shared" si="8"/>
        <v>21194</v>
      </c>
      <c r="D139" s="123"/>
      <c r="E139" s="120">
        <v>21194</v>
      </c>
      <c r="F139" s="121"/>
      <c r="G139" s="121"/>
      <c r="H139" s="121"/>
      <c r="I139" s="121"/>
      <c r="J139" s="121">
        <f t="shared" si="7"/>
        <v>0</v>
      </c>
      <c r="K139" s="122"/>
      <c r="L139" s="121"/>
      <c r="M139" s="121"/>
    </row>
    <row r="140" spans="1:21" ht="35.25" customHeight="1">
      <c r="A140" s="112" t="s">
        <v>137</v>
      </c>
      <c r="B140" s="113" t="s">
        <v>281</v>
      </c>
      <c r="C140" s="118">
        <f t="shared" si="8"/>
        <v>0</v>
      </c>
      <c r="D140" s="112"/>
      <c r="E140" s="112"/>
      <c r="F140" s="112"/>
      <c r="G140" s="112"/>
      <c r="H140" s="112"/>
      <c r="I140" s="112"/>
      <c r="J140" s="121">
        <f t="shared" si="7"/>
        <v>0</v>
      </c>
      <c r="K140" s="144"/>
      <c r="L140" s="112"/>
      <c r="M140" s="112"/>
    </row>
    <row r="141" spans="1:21" ht="30.75" customHeight="1">
      <c r="A141" s="112" t="s">
        <v>272</v>
      </c>
      <c r="B141" s="113" t="s">
        <v>282</v>
      </c>
      <c r="C141" s="118">
        <f t="shared" si="8"/>
        <v>0</v>
      </c>
      <c r="D141" s="112"/>
      <c r="E141" s="112"/>
      <c r="F141" s="112"/>
      <c r="G141" s="112"/>
      <c r="H141" s="112"/>
      <c r="I141" s="112"/>
      <c r="J141" s="121">
        <f t="shared" si="7"/>
        <v>0</v>
      </c>
      <c r="K141" s="144"/>
      <c r="L141" s="112"/>
      <c r="M141" s="112"/>
    </row>
    <row r="142" spans="1:21" ht="27.75" customHeight="1">
      <c r="A142" s="112" t="s">
        <v>274</v>
      </c>
      <c r="B142" s="113" t="s">
        <v>283</v>
      </c>
      <c r="C142" s="118">
        <f t="shared" si="8"/>
        <v>0</v>
      </c>
      <c r="D142" s="112"/>
      <c r="E142" s="112"/>
      <c r="F142" s="112"/>
      <c r="G142" s="112"/>
      <c r="H142" s="112"/>
      <c r="I142" s="112"/>
      <c r="J142" s="121">
        <f t="shared" si="7"/>
        <v>0</v>
      </c>
      <c r="K142" s="144"/>
      <c r="L142" s="112"/>
      <c r="M142" s="112"/>
    </row>
    <row r="143" spans="1:21" ht="30.75" customHeight="1">
      <c r="A143" s="112" t="s">
        <v>440</v>
      </c>
      <c r="B143" s="113" t="s">
        <v>284</v>
      </c>
      <c r="C143" s="118">
        <f t="shared" si="8"/>
        <v>0</v>
      </c>
      <c r="D143" s="112"/>
      <c r="E143" s="112"/>
      <c r="F143" s="112"/>
      <c r="G143" s="112"/>
      <c r="H143" s="112"/>
      <c r="I143" s="112"/>
      <c r="J143" s="121">
        <f t="shared" si="7"/>
        <v>0</v>
      </c>
      <c r="K143" s="144"/>
      <c r="L143" s="112"/>
      <c r="M143" s="112"/>
    </row>
    <row r="144" spans="1:21" s="151" customFormat="1" ht="25.5" customHeight="1">
      <c r="A144" s="112" t="s">
        <v>441</v>
      </c>
      <c r="B144" s="145" t="s">
        <v>291</v>
      </c>
      <c r="C144" s="146">
        <f>D144+E144+F144+G144+H144+I144+J144+M144</f>
        <v>192403</v>
      </c>
      <c r="D144" s="112"/>
      <c r="E144" s="112"/>
      <c r="F144" s="112"/>
      <c r="G144" s="112"/>
      <c r="H144" s="112"/>
      <c r="I144" s="112"/>
      <c r="J144" s="147">
        <f>SUM(K144:L144)</f>
        <v>192403</v>
      </c>
      <c r="K144" s="148">
        <f>4900+25800+161703</f>
        <v>192403</v>
      </c>
      <c r="L144" s="112"/>
      <c r="M144" s="112"/>
      <c r="N144" s="149"/>
      <c r="O144" s="150"/>
      <c r="P144" s="150"/>
      <c r="Q144" s="150"/>
      <c r="R144" s="150"/>
      <c r="S144" s="150"/>
      <c r="T144" s="150"/>
      <c r="U144" s="150"/>
    </row>
    <row r="145" spans="1:21" s="151" customFormat="1" ht="35.25" customHeight="1">
      <c r="A145" s="112" t="s">
        <v>442</v>
      </c>
      <c r="B145" s="152" t="s">
        <v>444</v>
      </c>
      <c r="C145" s="146">
        <f>D145+E145+F145+G145+H145+I145+J145+M145</f>
        <v>43397</v>
      </c>
      <c r="D145" s="112"/>
      <c r="E145" s="112"/>
      <c r="F145" s="112"/>
      <c r="G145" s="112"/>
      <c r="H145" s="112"/>
      <c r="I145" s="112"/>
      <c r="J145" s="147">
        <f>SUM(K145:L145)</f>
        <v>43397</v>
      </c>
      <c r="K145" s="148">
        <f>'57-ĐT'!C30</f>
        <v>43397</v>
      </c>
      <c r="L145" s="112"/>
      <c r="M145" s="112"/>
      <c r="N145" s="153"/>
      <c r="O145" s="153"/>
      <c r="P145" s="153"/>
      <c r="Q145" s="153"/>
      <c r="R145" s="153"/>
      <c r="S145" s="153"/>
      <c r="T145" s="153"/>
      <c r="U145" s="153"/>
    </row>
    <row r="146" spans="1:21" ht="34.5" customHeight="1">
      <c r="A146" s="154" t="s">
        <v>443</v>
      </c>
      <c r="B146" s="155" t="s">
        <v>286</v>
      </c>
      <c r="C146" s="156">
        <f t="shared" si="8"/>
        <v>0</v>
      </c>
      <c r="D146" s="154"/>
      <c r="E146" s="154"/>
      <c r="F146" s="154"/>
      <c r="G146" s="154"/>
      <c r="H146" s="154"/>
      <c r="I146" s="154"/>
      <c r="J146" s="157">
        <f t="shared" ref="J146" si="9">SUM(K146:L146)</f>
        <v>0</v>
      </c>
      <c r="K146" s="158"/>
      <c r="L146" s="154"/>
      <c r="M146" s="154"/>
    </row>
  </sheetData>
  <mergeCells count="16">
    <mergeCell ref="M6:M7"/>
    <mergeCell ref="F6:F7"/>
    <mergeCell ref="G6:G7"/>
    <mergeCell ref="H6:H7"/>
    <mergeCell ref="I6:I7"/>
    <mergeCell ref="J6:L6"/>
    <mergeCell ref="A6:A7"/>
    <mergeCell ref="B6:B7"/>
    <mergeCell ref="C6:C7"/>
    <mergeCell ref="D6:D7"/>
    <mergeCell ref="E6:E7"/>
    <mergeCell ref="A4:M4"/>
    <mergeCell ref="A1:B1"/>
    <mergeCell ref="L1:M1"/>
    <mergeCell ref="A2:M2"/>
    <mergeCell ref="A3:M3"/>
  </mergeCells>
  <pageMargins left="0.7" right="0.7" top="0.42" bottom="0.43" header="0.3" footer="0.3"/>
  <pageSetup paperSize="9" scale="68"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zoomScale="90" zoomScaleNormal="90" workbookViewId="0">
      <selection activeCell="A4" sqref="A4:P4"/>
    </sheetView>
  </sheetViews>
  <sheetFormatPr defaultColWidth="9.109375" defaultRowHeight="13.8"/>
  <cols>
    <col min="1" max="1" width="4.6640625" style="179" customWidth="1"/>
    <col min="2" max="2" width="39" style="179" customWidth="1"/>
    <col min="3" max="3" width="10.109375" style="179" bestFit="1" customWidth="1"/>
    <col min="4" max="7" width="9.33203125" style="179" bestFit="1" customWidth="1"/>
    <col min="8" max="8" width="10.6640625" style="179" customWidth="1"/>
    <col min="9" max="9" width="9.109375" style="179"/>
    <col min="10" max="10" width="9.33203125" style="179" bestFit="1" customWidth="1"/>
    <col min="11" max="11" width="10.109375" style="179" bestFit="1" customWidth="1"/>
    <col min="12" max="12" width="9.33203125" style="179" bestFit="1" customWidth="1"/>
    <col min="13" max="13" width="10.44140625" style="179" customWidth="1"/>
    <col min="14" max="14" width="11.33203125" style="179" customWidth="1"/>
    <col min="15" max="15" width="9.33203125" style="179" bestFit="1" customWidth="1"/>
    <col min="16" max="16" width="9.109375" style="179"/>
    <col min="17" max="17" width="10.109375" style="179" bestFit="1" customWidth="1"/>
    <col min="18" max="16384" width="9.109375" style="179"/>
  </cols>
  <sheetData>
    <row r="1" spans="1:17" ht="18" customHeight="1">
      <c r="A1" s="331" t="s">
        <v>143</v>
      </c>
      <c r="B1" s="331"/>
      <c r="N1" s="163" t="s">
        <v>292</v>
      </c>
      <c r="O1" s="163"/>
      <c r="P1" s="180"/>
    </row>
    <row r="2" spans="1:17">
      <c r="A2" s="332" t="s">
        <v>399</v>
      </c>
      <c r="B2" s="332"/>
      <c r="C2" s="332"/>
      <c r="D2" s="332"/>
      <c r="E2" s="332"/>
      <c r="F2" s="332"/>
      <c r="G2" s="332"/>
      <c r="H2" s="332"/>
      <c r="I2" s="332"/>
      <c r="J2" s="332"/>
      <c r="K2" s="332"/>
      <c r="L2" s="332"/>
      <c r="M2" s="332"/>
      <c r="N2" s="332"/>
      <c r="O2" s="332"/>
      <c r="P2" s="332"/>
    </row>
    <row r="3" spans="1:17">
      <c r="A3" s="333" t="s">
        <v>146</v>
      </c>
      <c r="B3" s="333"/>
      <c r="C3" s="333"/>
      <c r="D3" s="333"/>
      <c r="E3" s="333"/>
      <c r="F3" s="333"/>
      <c r="G3" s="333"/>
      <c r="H3" s="333"/>
      <c r="I3" s="333"/>
      <c r="J3" s="333"/>
      <c r="K3" s="333"/>
      <c r="L3" s="333"/>
      <c r="M3" s="333"/>
      <c r="N3" s="333"/>
      <c r="O3" s="333"/>
      <c r="P3" s="333"/>
    </row>
    <row r="4" spans="1:17">
      <c r="A4" s="318" t="s">
        <v>1123</v>
      </c>
      <c r="B4" s="318"/>
      <c r="C4" s="318"/>
      <c r="D4" s="318"/>
      <c r="E4" s="318"/>
      <c r="F4" s="318"/>
      <c r="G4" s="318"/>
      <c r="H4" s="318"/>
      <c r="I4" s="318"/>
      <c r="J4" s="318"/>
      <c r="K4" s="318"/>
      <c r="L4" s="318"/>
      <c r="M4" s="318"/>
      <c r="N4" s="318"/>
      <c r="O4" s="318"/>
      <c r="P4" s="318"/>
    </row>
    <row r="6" spans="1:17" ht="15.75" customHeight="1">
      <c r="A6" s="330" t="s">
        <v>4</v>
      </c>
      <c r="B6" s="330" t="s">
        <v>278</v>
      </c>
      <c r="C6" s="330" t="s">
        <v>36</v>
      </c>
      <c r="D6" s="334" t="s">
        <v>293</v>
      </c>
      <c r="E6" s="335"/>
      <c r="F6" s="335"/>
      <c r="G6" s="335"/>
      <c r="H6" s="335"/>
      <c r="I6" s="335"/>
      <c r="J6" s="335"/>
      <c r="K6" s="335"/>
      <c r="L6" s="335"/>
      <c r="M6" s="335"/>
      <c r="N6" s="335"/>
      <c r="O6" s="335"/>
      <c r="P6" s="336"/>
    </row>
    <row r="7" spans="1:17" ht="37.5" customHeight="1">
      <c r="A7" s="330"/>
      <c r="B7" s="330"/>
      <c r="C7" s="330"/>
      <c r="D7" s="330" t="s">
        <v>294</v>
      </c>
      <c r="E7" s="330" t="s">
        <v>295</v>
      </c>
      <c r="F7" s="330" t="s">
        <v>296</v>
      </c>
      <c r="G7" s="330" t="s">
        <v>297</v>
      </c>
      <c r="H7" s="330" t="s">
        <v>298</v>
      </c>
      <c r="I7" s="330" t="s">
        <v>299</v>
      </c>
      <c r="J7" s="330" t="s">
        <v>300</v>
      </c>
      <c r="K7" s="330" t="s">
        <v>301</v>
      </c>
      <c r="L7" s="330" t="s">
        <v>293</v>
      </c>
      <c r="M7" s="330"/>
      <c r="N7" s="330" t="s">
        <v>302</v>
      </c>
      <c r="O7" s="330" t="s">
        <v>446</v>
      </c>
      <c r="P7" s="330" t="s">
        <v>303</v>
      </c>
    </row>
    <row r="8" spans="1:17" ht="124.2">
      <c r="A8" s="330"/>
      <c r="B8" s="330"/>
      <c r="C8" s="330"/>
      <c r="D8" s="330"/>
      <c r="E8" s="330"/>
      <c r="F8" s="330"/>
      <c r="G8" s="330"/>
      <c r="H8" s="330"/>
      <c r="I8" s="330"/>
      <c r="J8" s="330"/>
      <c r="K8" s="330"/>
      <c r="L8" s="159" t="s">
        <v>304</v>
      </c>
      <c r="M8" s="159" t="s">
        <v>305</v>
      </c>
      <c r="N8" s="330"/>
      <c r="O8" s="330"/>
      <c r="P8" s="330"/>
    </row>
    <row r="9" spans="1:17">
      <c r="A9" s="181" t="s">
        <v>20</v>
      </c>
      <c r="B9" s="181" t="s">
        <v>21</v>
      </c>
      <c r="C9" s="181">
        <v>1</v>
      </c>
      <c r="D9" s="181">
        <v>2</v>
      </c>
      <c r="E9" s="181">
        <v>3</v>
      </c>
      <c r="F9" s="181">
        <v>4</v>
      </c>
      <c r="G9" s="181">
        <v>5</v>
      </c>
      <c r="H9" s="181">
        <v>6</v>
      </c>
      <c r="I9" s="181">
        <v>7</v>
      </c>
      <c r="J9" s="181">
        <v>8</v>
      </c>
      <c r="K9" s="181">
        <v>9</v>
      </c>
      <c r="L9" s="181">
        <v>10</v>
      </c>
      <c r="M9" s="181">
        <v>11</v>
      </c>
      <c r="N9" s="181">
        <v>12</v>
      </c>
      <c r="O9" s="181">
        <v>13</v>
      </c>
      <c r="P9" s="181">
        <v>14</v>
      </c>
    </row>
    <row r="10" spans="1:17" s="167" customFormat="1">
      <c r="A10" s="164"/>
      <c r="B10" s="164" t="s">
        <v>346</v>
      </c>
      <c r="C10" s="165">
        <f t="shared" ref="C10:H10" si="0">SUM(C11:C49)</f>
        <v>4709973</v>
      </c>
      <c r="D10" s="165">
        <f t="shared" si="0"/>
        <v>192300</v>
      </c>
      <c r="E10" s="165">
        <f t="shared" si="0"/>
        <v>5000</v>
      </c>
      <c r="F10" s="165">
        <f t="shared" si="0"/>
        <v>12700</v>
      </c>
      <c r="G10" s="165">
        <f t="shared" si="0"/>
        <v>19000</v>
      </c>
      <c r="H10" s="165">
        <f t="shared" si="0"/>
        <v>20000</v>
      </c>
      <c r="I10" s="165"/>
      <c r="J10" s="165">
        <f>SUM(J11:J49)</f>
        <v>5700</v>
      </c>
      <c r="K10" s="165">
        <f>SUM(K11:K49)</f>
        <v>4383091</v>
      </c>
      <c r="L10" s="165">
        <f>SUM(L11:L49)</f>
        <v>217548</v>
      </c>
      <c r="M10" s="165">
        <f>SUM(M11:M49)</f>
        <v>267736</v>
      </c>
      <c r="N10" s="165">
        <f t="shared" ref="N10" si="1">SUM(N11:N49)</f>
        <v>45782</v>
      </c>
      <c r="O10" s="165">
        <f>SUM(O11:O49)</f>
        <v>26400</v>
      </c>
      <c r="P10" s="165"/>
      <c r="Q10" s="166"/>
    </row>
    <row r="11" spans="1:17">
      <c r="A11" s="168">
        <v>1</v>
      </c>
      <c r="B11" s="169" t="s">
        <v>410</v>
      </c>
      <c r="C11" s="170">
        <v>45378</v>
      </c>
      <c r="D11" s="170">
        <v>10600</v>
      </c>
      <c r="E11" s="170">
        <v>0</v>
      </c>
      <c r="F11" s="170">
        <v>0</v>
      </c>
      <c r="G11" s="170">
        <v>0</v>
      </c>
      <c r="H11" s="170">
        <v>0</v>
      </c>
      <c r="I11" s="170"/>
      <c r="J11" s="170">
        <v>0</v>
      </c>
      <c r="K11" s="170">
        <v>28778</v>
      </c>
      <c r="L11" s="170">
        <v>6680</v>
      </c>
      <c r="M11" s="170">
        <v>6728</v>
      </c>
      <c r="N11" s="170">
        <v>0</v>
      </c>
      <c r="O11" s="170">
        <v>6000</v>
      </c>
      <c r="P11" s="170"/>
    </row>
    <row r="12" spans="1:17" hidden="1">
      <c r="A12" s="168">
        <v>2</v>
      </c>
      <c r="B12" s="169" t="s">
        <v>447</v>
      </c>
      <c r="C12" s="170">
        <v>8000</v>
      </c>
      <c r="D12" s="170">
        <v>0</v>
      </c>
      <c r="E12" s="170">
        <v>0</v>
      </c>
      <c r="F12" s="170">
        <v>0</v>
      </c>
      <c r="G12" s="170">
        <v>0</v>
      </c>
      <c r="H12" s="170">
        <v>0</v>
      </c>
      <c r="I12" s="170"/>
      <c r="J12" s="170">
        <v>0</v>
      </c>
      <c r="K12" s="170">
        <v>0</v>
      </c>
      <c r="L12" s="170">
        <v>0</v>
      </c>
      <c r="M12" s="170">
        <v>0</v>
      </c>
      <c r="N12" s="170">
        <v>0</v>
      </c>
      <c r="O12" s="170">
        <v>8000</v>
      </c>
      <c r="P12" s="170"/>
    </row>
    <row r="13" spans="1:17" hidden="1">
      <c r="A13" s="168">
        <v>3</v>
      </c>
      <c r="B13" s="169" t="s">
        <v>448</v>
      </c>
      <c r="C13" s="170">
        <v>2838</v>
      </c>
      <c r="D13" s="170">
        <v>0</v>
      </c>
      <c r="E13" s="170">
        <v>0</v>
      </c>
      <c r="F13" s="170">
        <v>0</v>
      </c>
      <c r="G13" s="170">
        <v>0</v>
      </c>
      <c r="H13" s="170">
        <v>0</v>
      </c>
      <c r="I13" s="170"/>
      <c r="J13" s="170">
        <v>0</v>
      </c>
      <c r="K13" s="170">
        <v>438</v>
      </c>
      <c r="L13" s="170">
        <v>0</v>
      </c>
      <c r="M13" s="170">
        <v>0</v>
      </c>
      <c r="N13" s="170">
        <v>0</v>
      </c>
      <c r="O13" s="170">
        <v>2400</v>
      </c>
      <c r="P13" s="170"/>
    </row>
    <row r="14" spans="1:17" hidden="1">
      <c r="A14" s="168">
        <v>4</v>
      </c>
      <c r="B14" s="169" t="s">
        <v>43</v>
      </c>
      <c r="C14" s="170">
        <v>10000</v>
      </c>
      <c r="D14" s="170">
        <v>0</v>
      </c>
      <c r="E14" s="170">
        <v>0</v>
      </c>
      <c r="F14" s="170">
        <v>0</v>
      </c>
      <c r="G14" s="170">
        <v>0</v>
      </c>
      <c r="H14" s="170">
        <v>0</v>
      </c>
      <c r="I14" s="170"/>
      <c r="J14" s="170">
        <v>0</v>
      </c>
      <c r="K14" s="170">
        <v>0</v>
      </c>
      <c r="L14" s="170">
        <v>0</v>
      </c>
      <c r="M14" s="170">
        <v>0</v>
      </c>
      <c r="N14" s="170">
        <v>0</v>
      </c>
      <c r="O14" s="170">
        <v>10000</v>
      </c>
      <c r="P14" s="170"/>
    </row>
    <row r="15" spans="1:17">
      <c r="A15" s="168">
        <v>2</v>
      </c>
      <c r="B15" s="169" t="s">
        <v>403</v>
      </c>
      <c r="C15" s="170">
        <v>184420</v>
      </c>
      <c r="D15" s="170">
        <v>50500</v>
      </c>
      <c r="E15" s="170">
        <v>0</v>
      </c>
      <c r="F15" s="170">
        <v>12700</v>
      </c>
      <c r="G15" s="170">
        <v>5000</v>
      </c>
      <c r="H15" s="170">
        <v>20000</v>
      </c>
      <c r="I15" s="170"/>
      <c r="J15" s="170">
        <v>0</v>
      </c>
      <c r="K15" s="170">
        <v>66438</v>
      </c>
      <c r="L15" s="170">
        <v>15200</v>
      </c>
      <c r="M15" s="170">
        <v>0</v>
      </c>
      <c r="N15" s="170">
        <v>29782</v>
      </c>
      <c r="O15" s="170">
        <v>0</v>
      </c>
      <c r="P15" s="170"/>
    </row>
    <row r="16" spans="1:17">
      <c r="A16" s="168">
        <v>3</v>
      </c>
      <c r="B16" s="169" t="s">
        <v>415</v>
      </c>
      <c r="C16" s="170">
        <v>68643</v>
      </c>
      <c r="D16" s="170">
        <v>0</v>
      </c>
      <c r="E16" s="170">
        <v>0</v>
      </c>
      <c r="F16" s="170">
        <v>0</v>
      </c>
      <c r="G16" s="170">
        <v>0</v>
      </c>
      <c r="H16" s="170">
        <v>0</v>
      </c>
      <c r="I16" s="170"/>
      <c r="J16" s="170">
        <v>0</v>
      </c>
      <c r="K16" s="170">
        <v>68643</v>
      </c>
      <c r="L16" s="170">
        <v>32000</v>
      </c>
      <c r="M16" s="170">
        <v>0</v>
      </c>
      <c r="N16" s="170">
        <v>0</v>
      </c>
      <c r="O16" s="170">
        <v>0</v>
      </c>
      <c r="P16" s="170"/>
    </row>
    <row r="17" spans="1:16">
      <c r="A17" s="168">
        <v>4</v>
      </c>
      <c r="B17" s="169" t="s">
        <v>418</v>
      </c>
      <c r="C17" s="170">
        <v>4000</v>
      </c>
      <c r="D17" s="170">
        <v>0</v>
      </c>
      <c r="E17" s="170">
        <v>0</v>
      </c>
      <c r="F17" s="170">
        <v>0</v>
      </c>
      <c r="G17" s="170">
        <v>4000</v>
      </c>
      <c r="H17" s="170">
        <v>0</v>
      </c>
      <c r="I17" s="170"/>
      <c r="J17" s="170">
        <v>0</v>
      </c>
      <c r="K17" s="170">
        <v>0</v>
      </c>
      <c r="L17" s="170">
        <v>0</v>
      </c>
      <c r="M17" s="170">
        <v>0</v>
      </c>
      <c r="N17" s="170">
        <v>0</v>
      </c>
      <c r="O17" s="170">
        <v>0</v>
      </c>
      <c r="P17" s="170"/>
    </row>
    <row r="18" spans="1:16">
      <c r="A18" s="168">
        <v>5</v>
      </c>
      <c r="B18" s="169" t="s">
        <v>406</v>
      </c>
      <c r="C18" s="170">
        <v>38300</v>
      </c>
      <c r="D18" s="170">
        <v>2500</v>
      </c>
      <c r="E18" s="170">
        <v>0</v>
      </c>
      <c r="F18" s="170">
        <v>0</v>
      </c>
      <c r="G18" s="170">
        <v>0</v>
      </c>
      <c r="H18" s="170">
        <v>0</v>
      </c>
      <c r="I18" s="170"/>
      <c r="J18" s="170">
        <v>0</v>
      </c>
      <c r="K18" s="170">
        <v>35800</v>
      </c>
      <c r="L18" s="170">
        <v>29800</v>
      </c>
      <c r="M18" s="170">
        <v>6000</v>
      </c>
      <c r="N18" s="170">
        <v>0</v>
      </c>
      <c r="O18" s="170">
        <v>0</v>
      </c>
      <c r="P18" s="170"/>
    </row>
    <row r="19" spans="1:16">
      <c r="A19" s="168">
        <v>6</v>
      </c>
      <c r="B19" s="171" t="s">
        <v>407</v>
      </c>
      <c r="C19" s="170">
        <v>40267</v>
      </c>
      <c r="D19" s="170">
        <v>9700</v>
      </c>
      <c r="E19" s="170">
        <v>0</v>
      </c>
      <c r="F19" s="170">
        <v>0</v>
      </c>
      <c r="G19" s="170">
        <v>0</v>
      </c>
      <c r="H19" s="170">
        <v>0</v>
      </c>
      <c r="I19" s="170"/>
      <c r="J19" s="170">
        <v>0</v>
      </c>
      <c r="K19" s="170">
        <v>28567</v>
      </c>
      <c r="L19" s="170">
        <v>6034</v>
      </c>
      <c r="M19" s="170">
        <v>1273</v>
      </c>
      <c r="N19" s="170">
        <v>2000</v>
      </c>
      <c r="O19" s="170">
        <v>0</v>
      </c>
      <c r="P19" s="170"/>
    </row>
    <row r="20" spans="1:16">
      <c r="A20" s="168">
        <v>7</v>
      </c>
      <c r="B20" s="171" t="s">
        <v>409</v>
      </c>
      <c r="C20" s="170">
        <v>30148</v>
      </c>
      <c r="D20" s="170">
        <v>9700</v>
      </c>
      <c r="E20" s="170">
        <v>0</v>
      </c>
      <c r="F20" s="170">
        <v>0</v>
      </c>
      <c r="G20" s="170">
        <v>0</v>
      </c>
      <c r="H20" s="170">
        <v>0</v>
      </c>
      <c r="I20" s="170"/>
      <c r="J20" s="170">
        <v>0</v>
      </c>
      <c r="K20" s="170">
        <v>20448</v>
      </c>
      <c r="L20" s="170">
        <v>2000</v>
      </c>
      <c r="M20" s="170">
        <v>1000</v>
      </c>
      <c r="N20" s="170">
        <v>0</v>
      </c>
      <c r="O20" s="170">
        <v>0</v>
      </c>
      <c r="P20" s="170"/>
    </row>
    <row r="21" spans="1:16">
      <c r="A21" s="168">
        <v>8</v>
      </c>
      <c r="B21" s="171" t="s">
        <v>413</v>
      </c>
      <c r="C21" s="170">
        <v>138750</v>
      </c>
      <c r="D21" s="170">
        <v>0</v>
      </c>
      <c r="E21" s="170">
        <v>0</v>
      </c>
      <c r="F21" s="170">
        <v>0</v>
      </c>
      <c r="G21" s="170">
        <v>0</v>
      </c>
      <c r="H21" s="170">
        <v>0</v>
      </c>
      <c r="I21" s="170"/>
      <c r="J21" s="170">
        <v>0</v>
      </c>
      <c r="K21" s="170">
        <v>138750</v>
      </c>
      <c r="L21" s="170">
        <v>51500</v>
      </c>
      <c r="M21" s="170">
        <v>76000</v>
      </c>
      <c r="N21" s="170">
        <v>0</v>
      </c>
      <c r="O21" s="170">
        <v>0</v>
      </c>
      <c r="P21" s="170"/>
    </row>
    <row r="22" spans="1:16">
      <c r="A22" s="168">
        <v>9</v>
      </c>
      <c r="B22" s="169" t="s">
        <v>419</v>
      </c>
      <c r="C22" s="170">
        <v>14000</v>
      </c>
      <c r="D22" s="170">
        <v>0</v>
      </c>
      <c r="E22" s="170">
        <v>0</v>
      </c>
      <c r="F22" s="170">
        <v>0</v>
      </c>
      <c r="G22" s="170">
        <v>0</v>
      </c>
      <c r="H22" s="170">
        <v>0</v>
      </c>
      <c r="I22" s="170"/>
      <c r="J22" s="170">
        <v>0</v>
      </c>
      <c r="K22" s="170">
        <v>14000</v>
      </c>
      <c r="L22" s="170">
        <v>0</v>
      </c>
      <c r="M22" s="170">
        <v>14000</v>
      </c>
      <c r="N22" s="170">
        <v>0</v>
      </c>
      <c r="O22" s="170">
        <v>0</v>
      </c>
      <c r="P22" s="170"/>
    </row>
    <row r="23" spans="1:16">
      <c r="A23" s="168">
        <v>10</v>
      </c>
      <c r="B23" s="171" t="s">
        <v>420</v>
      </c>
      <c r="C23" s="170">
        <v>164600</v>
      </c>
      <c r="D23" s="170">
        <v>0</v>
      </c>
      <c r="E23" s="170">
        <v>0</v>
      </c>
      <c r="F23" s="170">
        <v>0</v>
      </c>
      <c r="G23" s="170">
        <v>0</v>
      </c>
      <c r="H23" s="170">
        <v>0</v>
      </c>
      <c r="I23" s="170"/>
      <c r="J23" s="170">
        <v>0</v>
      </c>
      <c r="K23" s="170">
        <v>164600</v>
      </c>
      <c r="L23" s="170">
        <v>4000</v>
      </c>
      <c r="M23" s="170">
        <v>150000</v>
      </c>
      <c r="N23" s="170">
        <v>0</v>
      </c>
      <c r="O23" s="170">
        <v>0</v>
      </c>
      <c r="P23" s="170"/>
    </row>
    <row r="24" spans="1:16">
      <c r="A24" s="168">
        <v>11</v>
      </c>
      <c r="B24" s="171" t="s">
        <v>411</v>
      </c>
      <c r="C24" s="170">
        <v>21245</v>
      </c>
      <c r="D24" s="170">
        <v>7400</v>
      </c>
      <c r="E24" s="170">
        <v>0</v>
      </c>
      <c r="F24" s="170">
        <v>0</v>
      </c>
      <c r="G24" s="170">
        <v>0</v>
      </c>
      <c r="H24" s="170">
        <v>0</v>
      </c>
      <c r="I24" s="170"/>
      <c r="J24" s="170">
        <v>0</v>
      </c>
      <c r="K24" s="170">
        <v>13845</v>
      </c>
      <c r="L24" s="170">
        <v>6800</v>
      </c>
      <c r="M24" s="170">
        <v>0</v>
      </c>
      <c r="N24" s="170">
        <v>0</v>
      </c>
      <c r="O24" s="170">
        <v>0</v>
      </c>
      <c r="P24" s="170"/>
    </row>
    <row r="25" spans="1:16">
      <c r="A25" s="168">
        <v>12</v>
      </c>
      <c r="B25" s="171" t="s">
        <v>405</v>
      </c>
      <c r="C25" s="170">
        <v>30224</v>
      </c>
      <c r="D25" s="170">
        <v>8600</v>
      </c>
      <c r="E25" s="170">
        <v>0</v>
      </c>
      <c r="F25" s="170">
        <v>0</v>
      </c>
      <c r="G25" s="170">
        <v>0</v>
      </c>
      <c r="H25" s="170">
        <v>0</v>
      </c>
      <c r="I25" s="170"/>
      <c r="J25" s="170">
        <v>0</v>
      </c>
      <c r="K25" s="170">
        <v>21624</v>
      </c>
      <c r="L25" s="170">
        <v>14608</v>
      </c>
      <c r="M25" s="170">
        <v>0</v>
      </c>
      <c r="N25" s="170">
        <v>0</v>
      </c>
      <c r="O25" s="170">
        <v>0</v>
      </c>
      <c r="P25" s="170"/>
    </row>
    <row r="26" spans="1:16">
      <c r="A26" s="168">
        <v>13</v>
      </c>
      <c r="B26" s="171" t="s">
        <v>406</v>
      </c>
      <c r="C26" s="170">
        <v>37461</v>
      </c>
      <c r="D26" s="170">
        <v>7400</v>
      </c>
      <c r="E26" s="170">
        <v>0</v>
      </c>
      <c r="F26" s="170">
        <v>0</v>
      </c>
      <c r="G26" s="170">
        <v>0</v>
      </c>
      <c r="H26" s="170">
        <v>0</v>
      </c>
      <c r="I26" s="170"/>
      <c r="J26" s="170">
        <v>0</v>
      </c>
      <c r="K26" s="170">
        <v>30061</v>
      </c>
      <c r="L26" s="170">
        <v>8000</v>
      </c>
      <c r="M26" s="170">
        <v>0</v>
      </c>
      <c r="N26" s="170">
        <v>0</v>
      </c>
      <c r="O26" s="170">
        <v>0</v>
      </c>
      <c r="P26" s="170"/>
    </row>
    <row r="27" spans="1:16">
      <c r="A27" s="168">
        <v>14</v>
      </c>
      <c r="B27" s="171" t="s">
        <v>414</v>
      </c>
      <c r="C27" s="170">
        <v>69075</v>
      </c>
      <c r="D27" s="170">
        <v>10600</v>
      </c>
      <c r="E27" s="170">
        <v>0</v>
      </c>
      <c r="F27" s="170">
        <v>0</v>
      </c>
      <c r="G27" s="170">
        <v>0</v>
      </c>
      <c r="H27" s="170">
        <v>0</v>
      </c>
      <c r="I27" s="170"/>
      <c r="J27" s="170">
        <v>0</v>
      </c>
      <c r="K27" s="170">
        <v>58475</v>
      </c>
      <c r="L27" s="170">
        <v>13565</v>
      </c>
      <c r="M27" s="170">
        <v>0</v>
      </c>
      <c r="N27" s="170">
        <v>0</v>
      </c>
      <c r="O27" s="170">
        <v>0</v>
      </c>
      <c r="P27" s="170"/>
    </row>
    <row r="28" spans="1:16">
      <c r="A28" s="168">
        <v>15</v>
      </c>
      <c r="B28" s="169" t="s">
        <v>412</v>
      </c>
      <c r="C28" s="170">
        <v>22000</v>
      </c>
      <c r="D28" s="170">
        <v>3500</v>
      </c>
      <c r="E28" s="170">
        <v>0</v>
      </c>
      <c r="F28" s="170">
        <v>0</v>
      </c>
      <c r="G28" s="170">
        <v>10000</v>
      </c>
      <c r="H28" s="170">
        <v>0</v>
      </c>
      <c r="I28" s="170"/>
      <c r="J28" s="170">
        <v>0</v>
      </c>
      <c r="K28" s="170">
        <v>8500</v>
      </c>
      <c r="L28" s="170">
        <v>8500</v>
      </c>
      <c r="M28" s="170">
        <v>0</v>
      </c>
      <c r="N28" s="170">
        <v>0</v>
      </c>
      <c r="O28" s="170">
        <v>0</v>
      </c>
      <c r="P28" s="170"/>
    </row>
    <row r="29" spans="1:16">
      <c r="A29" s="168">
        <v>16</v>
      </c>
      <c r="B29" s="171" t="s">
        <v>404</v>
      </c>
      <c r="C29" s="170">
        <v>52901</v>
      </c>
      <c r="D29" s="170">
        <v>10600</v>
      </c>
      <c r="E29" s="170">
        <v>0</v>
      </c>
      <c r="F29" s="170">
        <v>0</v>
      </c>
      <c r="G29" s="170">
        <v>0</v>
      </c>
      <c r="H29" s="170">
        <v>0</v>
      </c>
      <c r="I29" s="170"/>
      <c r="J29" s="170">
        <v>0</v>
      </c>
      <c r="K29" s="170">
        <v>42301</v>
      </c>
      <c r="L29" s="170">
        <v>5960</v>
      </c>
      <c r="M29" s="170">
        <v>4415</v>
      </c>
      <c r="N29" s="170">
        <v>0</v>
      </c>
      <c r="O29" s="170">
        <v>0</v>
      </c>
      <c r="P29" s="170"/>
    </row>
    <row r="30" spans="1:16">
      <c r="A30" s="168">
        <v>17</v>
      </c>
      <c r="B30" s="171" t="s">
        <v>408</v>
      </c>
      <c r="C30" s="170">
        <v>48011</v>
      </c>
      <c r="D30" s="170">
        <v>10700</v>
      </c>
      <c r="E30" s="170">
        <v>0</v>
      </c>
      <c r="F30" s="170">
        <v>0</v>
      </c>
      <c r="G30" s="170">
        <v>0</v>
      </c>
      <c r="H30" s="170">
        <v>0</v>
      </c>
      <c r="I30" s="170"/>
      <c r="J30" s="170">
        <v>0</v>
      </c>
      <c r="K30" s="170">
        <v>31311</v>
      </c>
      <c r="L30" s="170">
        <v>371</v>
      </c>
      <c r="M30" s="170">
        <v>820</v>
      </c>
      <c r="N30" s="170">
        <v>6000</v>
      </c>
      <c r="O30" s="170">
        <v>0</v>
      </c>
      <c r="P30" s="170"/>
    </row>
    <row r="31" spans="1:16">
      <c r="A31" s="168">
        <v>18</v>
      </c>
      <c r="B31" s="172" t="s">
        <v>416</v>
      </c>
      <c r="C31" s="170">
        <v>10301</v>
      </c>
      <c r="D31" s="170">
        <v>0</v>
      </c>
      <c r="E31" s="170">
        <v>0</v>
      </c>
      <c r="F31" s="170">
        <v>0</v>
      </c>
      <c r="G31" s="170">
        <v>0</v>
      </c>
      <c r="H31" s="170">
        <v>0</v>
      </c>
      <c r="I31" s="170"/>
      <c r="J31" s="170">
        <v>0</v>
      </c>
      <c r="K31" s="170">
        <v>10301</v>
      </c>
      <c r="L31" s="170">
        <v>0</v>
      </c>
      <c r="M31" s="170">
        <v>0</v>
      </c>
      <c r="N31" s="170">
        <v>0</v>
      </c>
      <c r="O31" s="170">
        <v>0</v>
      </c>
      <c r="P31" s="170"/>
    </row>
    <row r="32" spans="1:16">
      <c r="A32" s="168">
        <v>19</v>
      </c>
      <c r="B32" s="173" t="s">
        <v>417</v>
      </c>
      <c r="C32" s="170">
        <v>5000</v>
      </c>
      <c r="D32" s="170">
        <v>0</v>
      </c>
      <c r="E32" s="170">
        <v>5000</v>
      </c>
      <c r="F32" s="170">
        <v>0</v>
      </c>
      <c r="G32" s="170">
        <v>0</v>
      </c>
      <c r="H32" s="170">
        <v>0</v>
      </c>
      <c r="I32" s="170"/>
      <c r="J32" s="170">
        <v>0</v>
      </c>
      <c r="K32" s="170">
        <v>0</v>
      </c>
      <c r="L32" s="170">
        <v>0</v>
      </c>
      <c r="M32" s="170">
        <v>0</v>
      </c>
      <c r="N32" s="170">
        <v>0</v>
      </c>
      <c r="O32" s="170">
        <v>0</v>
      </c>
      <c r="P32" s="170"/>
    </row>
    <row r="33" spans="1:16">
      <c r="A33" s="168">
        <v>20</v>
      </c>
      <c r="B33" s="169" t="s">
        <v>421</v>
      </c>
      <c r="C33" s="170">
        <v>8000</v>
      </c>
      <c r="D33" s="170">
        <v>0</v>
      </c>
      <c r="E33" s="170">
        <v>0</v>
      </c>
      <c r="F33" s="170">
        <v>0</v>
      </c>
      <c r="G33" s="170">
        <v>0</v>
      </c>
      <c r="H33" s="170">
        <v>0</v>
      </c>
      <c r="I33" s="170"/>
      <c r="J33" s="170">
        <v>0</v>
      </c>
      <c r="K33" s="170">
        <v>0</v>
      </c>
      <c r="L33" s="170">
        <v>0</v>
      </c>
      <c r="M33" s="170">
        <v>0</v>
      </c>
      <c r="N33" s="170">
        <v>8000</v>
      </c>
      <c r="O33" s="170">
        <v>0</v>
      </c>
      <c r="P33" s="170"/>
    </row>
    <row r="34" spans="1:16">
      <c r="A34" s="168">
        <v>21</v>
      </c>
      <c r="B34" s="169" t="s">
        <v>426</v>
      </c>
      <c r="C34" s="170">
        <v>58372</v>
      </c>
      <c r="D34" s="170">
        <v>13300</v>
      </c>
      <c r="E34" s="170">
        <v>0</v>
      </c>
      <c r="F34" s="170">
        <v>0</v>
      </c>
      <c r="G34" s="170">
        <v>0</v>
      </c>
      <c r="H34" s="170">
        <v>0</v>
      </c>
      <c r="I34" s="170"/>
      <c r="J34" s="170">
        <v>0</v>
      </c>
      <c r="K34" s="170">
        <v>45072</v>
      </c>
      <c r="L34" s="170">
        <v>6632</v>
      </c>
      <c r="M34" s="170">
        <v>0</v>
      </c>
      <c r="N34" s="170">
        <v>0</v>
      </c>
      <c r="O34" s="170">
        <v>0</v>
      </c>
      <c r="P34" s="170"/>
    </row>
    <row r="35" spans="1:16">
      <c r="A35" s="168">
        <v>22</v>
      </c>
      <c r="B35" s="169" t="s">
        <v>425</v>
      </c>
      <c r="C35" s="170">
        <v>32773</v>
      </c>
      <c r="D35" s="170">
        <v>8600</v>
      </c>
      <c r="E35" s="170">
        <v>0</v>
      </c>
      <c r="F35" s="170">
        <v>0</v>
      </c>
      <c r="G35" s="170">
        <v>0</v>
      </c>
      <c r="H35" s="170">
        <v>0</v>
      </c>
      <c r="I35" s="170"/>
      <c r="J35" s="170">
        <v>0</v>
      </c>
      <c r="K35" s="170">
        <v>24173</v>
      </c>
      <c r="L35" s="170">
        <v>1841</v>
      </c>
      <c r="M35" s="170">
        <v>0</v>
      </c>
      <c r="N35" s="170">
        <v>0</v>
      </c>
      <c r="O35" s="170">
        <v>0</v>
      </c>
      <c r="P35" s="170"/>
    </row>
    <row r="36" spans="1:16">
      <c r="A36" s="168">
        <v>23</v>
      </c>
      <c r="B36" s="169" t="s">
        <v>423</v>
      </c>
      <c r="C36" s="170">
        <v>26128</v>
      </c>
      <c r="D36" s="170">
        <v>10600</v>
      </c>
      <c r="E36" s="170">
        <v>0</v>
      </c>
      <c r="F36" s="170">
        <v>0</v>
      </c>
      <c r="G36" s="170">
        <v>0</v>
      </c>
      <c r="H36" s="170">
        <v>0</v>
      </c>
      <c r="I36" s="170"/>
      <c r="J36" s="170">
        <v>0</v>
      </c>
      <c r="K36" s="170">
        <v>15528</v>
      </c>
      <c r="L36" s="170">
        <v>1965</v>
      </c>
      <c r="M36" s="170">
        <v>2500</v>
      </c>
      <c r="N36" s="170">
        <v>0</v>
      </c>
      <c r="O36" s="170">
        <v>0</v>
      </c>
      <c r="P36" s="170"/>
    </row>
    <row r="37" spans="1:16">
      <c r="A37" s="168">
        <v>24</v>
      </c>
      <c r="B37" s="169" t="s">
        <v>422</v>
      </c>
      <c r="C37" s="170">
        <v>32812</v>
      </c>
      <c r="D37" s="170">
        <v>7400</v>
      </c>
      <c r="E37" s="170">
        <v>0</v>
      </c>
      <c r="F37" s="170">
        <v>0</v>
      </c>
      <c r="G37" s="170">
        <v>0</v>
      </c>
      <c r="H37" s="170">
        <v>0</v>
      </c>
      <c r="I37" s="170"/>
      <c r="J37" s="170">
        <v>0</v>
      </c>
      <c r="K37" s="170">
        <v>25412</v>
      </c>
      <c r="L37" s="170">
        <v>2092</v>
      </c>
      <c r="M37" s="170">
        <v>0</v>
      </c>
      <c r="N37" s="170">
        <v>0</v>
      </c>
      <c r="O37" s="170">
        <v>0</v>
      </c>
      <c r="P37" s="170"/>
    </row>
    <row r="38" spans="1:16">
      <c r="A38" s="168">
        <v>25</v>
      </c>
      <c r="B38" s="169" t="s">
        <v>424</v>
      </c>
      <c r="C38" s="170">
        <v>25922</v>
      </c>
      <c r="D38" s="170">
        <v>10600</v>
      </c>
      <c r="E38" s="170">
        <v>0</v>
      </c>
      <c r="F38" s="170">
        <v>0</v>
      </c>
      <c r="G38" s="170">
        <v>0</v>
      </c>
      <c r="H38" s="170">
        <v>0</v>
      </c>
      <c r="I38" s="170"/>
      <c r="J38" s="170">
        <v>5700</v>
      </c>
      <c r="K38" s="170">
        <v>9622</v>
      </c>
      <c r="L38" s="170">
        <v>0</v>
      </c>
      <c r="M38" s="170">
        <v>0</v>
      </c>
      <c r="N38" s="170">
        <v>0</v>
      </c>
      <c r="O38" s="170">
        <v>0</v>
      </c>
      <c r="P38" s="170"/>
    </row>
    <row r="39" spans="1:16">
      <c r="A39" s="168">
        <v>26</v>
      </c>
      <c r="B39" s="174" t="s">
        <v>427</v>
      </c>
      <c r="C39" s="170">
        <v>11699</v>
      </c>
      <c r="D39" s="170">
        <v>0</v>
      </c>
      <c r="E39" s="170">
        <v>0</v>
      </c>
      <c r="F39" s="170">
        <v>0</v>
      </c>
      <c r="G39" s="170">
        <v>0</v>
      </c>
      <c r="H39" s="170">
        <v>0</v>
      </c>
      <c r="I39" s="170"/>
      <c r="J39" s="170">
        <v>0</v>
      </c>
      <c r="K39" s="170">
        <v>11699</v>
      </c>
      <c r="L39" s="170">
        <v>0</v>
      </c>
      <c r="M39" s="170">
        <v>5000</v>
      </c>
      <c r="N39" s="170">
        <v>0</v>
      </c>
      <c r="O39" s="170">
        <v>0</v>
      </c>
      <c r="P39" s="170"/>
    </row>
    <row r="40" spans="1:16">
      <c r="A40" s="168">
        <v>27</v>
      </c>
      <c r="B40" s="174" t="s">
        <v>433</v>
      </c>
      <c r="C40" s="170">
        <v>1040205</v>
      </c>
      <c r="D40" s="170">
        <v>0</v>
      </c>
      <c r="E40" s="170">
        <v>0</v>
      </c>
      <c r="F40" s="170">
        <v>0</v>
      </c>
      <c r="G40" s="170">
        <v>0</v>
      </c>
      <c r="H40" s="170">
        <v>0</v>
      </c>
      <c r="I40" s="170"/>
      <c r="J40" s="170">
        <v>0</v>
      </c>
      <c r="K40" s="170">
        <v>1040205</v>
      </c>
      <c r="L40" s="170">
        <v>0</v>
      </c>
      <c r="M40" s="170">
        <v>0</v>
      </c>
      <c r="N40" s="170">
        <v>0</v>
      </c>
      <c r="O40" s="170">
        <v>0</v>
      </c>
      <c r="P40" s="170"/>
    </row>
    <row r="41" spans="1:16">
      <c r="A41" s="168">
        <v>28</v>
      </c>
      <c r="B41" s="175" t="s">
        <v>428</v>
      </c>
      <c r="C41" s="170">
        <v>2300</v>
      </c>
      <c r="D41" s="170">
        <v>0</v>
      </c>
      <c r="E41" s="170">
        <v>0</v>
      </c>
      <c r="F41" s="170">
        <v>0</v>
      </c>
      <c r="G41" s="170">
        <v>0</v>
      </c>
      <c r="H41" s="170">
        <v>0</v>
      </c>
      <c r="I41" s="170"/>
      <c r="J41" s="170">
        <v>0</v>
      </c>
      <c r="K41" s="170">
        <v>2300</v>
      </c>
      <c r="L41" s="170">
        <v>0</v>
      </c>
      <c r="M41" s="170">
        <v>0</v>
      </c>
      <c r="N41" s="170">
        <v>0</v>
      </c>
      <c r="O41" s="170">
        <v>0</v>
      </c>
      <c r="P41" s="170"/>
    </row>
    <row r="42" spans="1:16">
      <c r="A42" s="168">
        <v>29</v>
      </c>
      <c r="B42" s="175" t="s">
        <v>429</v>
      </c>
      <c r="C42" s="170">
        <v>1800</v>
      </c>
      <c r="D42" s="170">
        <v>0</v>
      </c>
      <c r="E42" s="170">
        <v>0</v>
      </c>
      <c r="F42" s="170">
        <v>0</v>
      </c>
      <c r="G42" s="170">
        <v>0</v>
      </c>
      <c r="H42" s="170">
        <v>0</v>
      </c>
      <c r="I42" s="170"/>
      <c r="J42" s="170">
        <v>0</v>
      </c>
      <c r="K42" s="170">
        <v>1800</v>
      </c>
      <c r="L42" s="170">
        <v>0</v>
      </c>
      <c r="M42" s="170">
        <v>0</v>
      </c>
      <c r="N42" s="170">
        <v>0</v>
      </c>
      <c r="O42" s="170">
        <v>0</v>
      </c>
      <c r="P42" s="170"/>
    </row>
    <row r="43" spans="1:16">
      <c r="A43" s="168">
        <v>30</v>
      </c>
      <c r="B43" s="169" t="s">
        <v>430</v>
      </c>
      <c r="C43" s="170">
        <v>1150</v>
      </c>
      <c r="D43" s="170">
        <v>0</v>
      </c>
      <c r="E43" s="170">
        <v>0</v>
      </c>
      <c r="F43" s="170">
        <v>0</v>
      </c>
      <c r="G43" s="170">
        <v>0</v>
      </c>
      <c r="H43" s="170">
        <v>0</v>
      </c>
      <c r="I43" s="170"/>
      <c r="J43" s="170">
        <v>0</v>
      </c>
      <c r="K43" s="170">
        <v>1150</v>
      </c>
      <c r="L43" s="170">
        <v>0</v>
      </c>
      <c r="M43" s="170">
        <v>0</v>
      </c>
      <c r="N43" s="170">
        <v>0</v>
      </c>
      <c r="O43" s="170">
        <v>0</v>
      </c>
      <c r="P43" s="170"/>
    </row>
    <row r="44" spans="1:16">
      <c r="A44" s="168">
        <v>31</v>
      </c>
      <c r="B44" s="169" t="s">
        <v>431</v>
      </c>
      <c r="C44" s="170">
        <v>1650</v>
      </c>
      <c r="D44" s="170">
        <v>0</v>
      </c>
      <c r="E44" s="170">
        <v>0</v>
      </c>
      <c r="F44" s="170">
        <v>0</v>
      </c>
      <c r="G44" s="170">
        <v>0</v>
      </c>
      <c r="H44" s="170">
        <v>0</v>
      </c>
      <c r="I44" s="170"/>
      <c r="J44" s="170">
        <v>0</v>
      </c>
      <c r="K44" s="170">
        <v>1650</v>
      </c>
      <c r="L44" s="170">
        <v>0</v>
      </c>
      <c r="M44" s="170">
        <v>0</v>
      </c>
      <c r="N44" s="170">
        <v>0</v>
      </c>
      <c r="O44" s="170">
        <v>0</v>
      </c>
      <c r="P44" s="170"/>
    </row>
    <row r="45" spans="1:16">
      <c r="A45" s="168">
        <v>32</v>
      </c>
      <c r="B45" s="169" t="s">
        <v>432</v>
      </c>
      <c r="C45" s="170">
        <v>1600</v>
      </c>
      <c r="D45" s="170">
        <v>0</v>
      </c>
      <c r="E45" s="170">
        <v>0</v>
      </c>
      <c r="F45" s="170">
        <v>0</v>
      </c>
      <c r="G45" s="170">
        <v>0</v>
      </c>
      <c r="H45" s="170">
        <v>0</v>
      </c>
      <c r="I45" s="170"/>
      <c r="J45" s="170">
        <v>0</v>
      </c>
      <c r="K45" s="170">
        <v>1600</v>
      </c>
      <c r="L45" s="170">
        <v>0</v>
      </c>
      <c r="M45" s="170">
        <v>0</v>
      </c>
      <c r="N45" s="170">
        <v>0</v>
      </c>
      <c r="O45" s="170">
        <v>0</v>
      </c>
      <c r="P45" s="170"/>
    </row>
    <row r="46" spans="1:16">
      <c r="A46" s="168">
        <v>33</v>
      </c>
      <c r="B46" s="174" t="s">
        <v>435</v>
      </c>
      <c r="C46" s="170">
        <v>360000</v>
      </c>
      <c r="D46" s="170">
        <v>0</v>
      </c>
      <c r="E46" s="170">
        <v>0</v>
      </c>
      <c r="F46" s="170">
        <v>0</v>
      </c>
      <c r="G46" s="170">
        <v>0</v>
      </c>
      <c r="H46" s="170">
        <v>0</v>
      </c>
      <c r="I46" s="170"/>
      <c r="J46" s="170">
        <v>0</v>
      </c>
      <c r="K46" s="170">
        <v>360000</v>
      </c>
      <c r="L46" s="170">
        <v>0</v>
      </c>
      <c r="M46" s="170">
        <v>0</v>
      </c>
      <c r="N46" s="170">
        <v>0</v>
      </c>
      <c r="O46" s="170">
        <v>0</v>
      </c>
      <c r="P46" s="170"/>
    </row>
    <row r="47" spans="1:16">
      <c r="A47" s="168">
        <v>34</v>
      </c>
      <c r="B47" s="169" t="s">
        <v>436</v>
      </c>
      <c r="C47" s="170">
        <v>360000</v>
      </c>
      <c r="D47" s="170">
        <v>0</v>
      </c>
      <c r="E47" s="170">
        <v>0</v>
      </c>
      <c r="F47" s="170">
        <v>0</v>
      </c>
      <c r="G47" s="170">
        <v>0</v>
      </c>
      <c r="H47" s="170">
        <v>0</v>
      </c>
      <c r="I47" s="170"/>
      <c r="J47" s="170">
        <v>0</v>
      </c>
      <c r="K47" s="170">
        <v>360000</v>
      </c>
      <c r="L47" s="170">
        <v>0</v>
      </c>
      <c r="M47" s="170">
        <v>0</v>
      </c>
      <c r="N47" s="170">
        <v>0</v>
      </c>
      <c r="O47" s="170">
        <v>0</v>
      </c>
      <c r="P47" s="170"/>
    </row>
    <row r="48" spans="1:16" ht="41.4">
      <c r="A48" s="168">
        <v>35</v>
      </c>
      <c r="B48" s="169" t="s">
        <v>437</v>
      </c>
      <c r="C48" s="170">
        <v>20000</v>
      </c>
      <c r="D48" s="170">
        <v>0</v>
      </c>
      <c r="E48" s="170">
        <v>0</v>
      </c>
      <c r="F48" s="170">
        <v>0</v>
      </c>
      <c r="G48" s="170">
        <v>0</v>
      </c>
      <c r="H48" s="170">
        <v>0</v>
      </c>
      <c r="I48" s="170"/>
      <c r="J48" s="170">
        <v>0</v>
      </c>
      <c r="K48" s="170">
        <v>20000</v>
      </c>
      <c r="L48" s="170">
        <v>0</v>
      </c>
      <c r="M48" s="170">
        <v>0</v>
      </c>
      <c r="N48" s="170">
        <v>0</v>
      </c>
      <c r="O48" s="170">
        <v>0</v>
      </c>
      <c r="P48" s="170"/>
    </row>
    <row r="49" spans="1:16">
      <c r="A49" s="176">
        <v>36</v>
      </c>
      <c r="B49" s="177" t="s">
        <v>439</v>
      </c>
      <c r="C49" s="178">
        <v>1680000</v>
      </c>
      <c r="D49" s="178">
        <v>0</v>
      </c>
      <c r="E49" s="178">
        <v>0</v>
      </c>
      <c r="F49" s="178">
        <v>0</v>
      </c>
      <c r="G49" s="178">
        <v>0</v>
      </c>
      <c r="H49" s="178">
        <v>0</v>
      </c>
      <c r="I49" s="178"/>
      <c r="J49" s="178">
        <v>0</v>
      </c>
      <c r="K49" s="178">
        <v>1680000</v>
      </c>
      <c r="L49" s="178">
        <v>0</v>
      </c>
      <c r="M49" s="178">
        <v>0</v>
      </c>
      <c r="N49" s="178">
        <v>0</v>
      </c>
      <c r="O49" s="178">
        <v>0</v>
      </c>
      <c r="P49" s="178"/>
    </row>
  </sheetData>
  <mergeCells count="20">
    <mergeCell ref="A4:P4"/>
    <mergeCell ref="J7:J8"/>
    <mergeCell ref="K7:K8"/>
    <mergeCell ref="L7:M7"/>
    <mergeCell ref="A1:B1"/>
    <mergeCell ref="A2:P2"/>
    <mergeCell ref="A3:P3"/>
    <mergeCell ref="A6:A8"/>
    <mergeCell ref="B6:B8"/>
    <mergeCell ref="C6:C8"/>
    <mergeCell ref="D6:P6"/>
    <mergeCell ref="D7:D8"/>
    <mergeCell ref="E7:E8"/>
    <mergeCell ref="F7:F8"/>
    <mergeCell ref="N7:N8"/>
    <mergeCell ref="O7:O8"/>
    <mergeCell ref="P7:P8"/>
    <mergeCell ref="G7:G8"/>
    <mergeCell ref="H7:H8"/>
    <mergeCell ref="I7:I8"/>
  </mergeCells>
  <pageMargins left="0.25" right="0.25"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21"/>
  <sheetViews>
    <sheetView zoomScale="80" zoomScaleNormal="80" workbookViewId="0">
      <pane xSplit="2" ySplit="12" topLeftCell="C13" activePane="bottomRight" state="frozen"/>
      <selection activeCell="A4" sqref="A4:C4"/>
      <selection pane="topRight" activeCell="A4" sqref="A4:C4"/>
      <selection pane="bottomLeft" activeCell="A4" sqref="A4:C4"/>
      <selection pane="bottomRight" activeCell="A4" sqref="A4:P4"/>
    </sheetView>
  </sheetViews>
  <sheetFormatPr defaultColWidth="9.109375" defaultRowHeight="15.6"/>
  <cols>
    <col min="1" max="1" width="5.88671875" style="1" customWidth="1"/>
    <col min="2" max="2" width="56.88671875" style="1" customWidth="1"/>
    <col min="3" max="3" width="12" style="36" bestFit="1" customWidth="1"/>
    <col min="4" max="4" width="12.5546875" style="36" bestFit="1" customWidth="1"/>
    <col min="5" max="5" width="10.44140625" style="36" bestFit="1" customWidth="1"/>
    <col min="6" max="6" width="10.88671875" style="36" bestFit="1" customWidth="1"/>
    <col min="7" max="7" width="10.109375" style="36" bestFit="1" customWidth="1"/>
    <col min="8" max="8" width="12.5546875" style="36" bestFit="1" customWidth="1"/>
    <col min="9" max="9" width="10.44140625" style="36" bestFit="1" customWidth="1"/>
    <col min="10" max="10" width="10" style="36" customWidth="1"/>
    <col min="11" max="11" width="10.44140625" style="36" bestFit="1" customWidth="1"/>
    <col min="12" max="12" width="11" style="36" customWidth="1"/>
    <col min="13" max="13" width="11.6640625" style="36" customWidth="1"/>
    <col min="14" max="14" width="15" style="36" customWidth="1"/>
    <col min="15" max="15" width="10.44140625" style="36" bestFit="1" customWidth="1"/>
    <col min="16" max="16" width="9.5546875" style="36" bestFit="1" customWidth="1"/>
    <col min="17" max="17" width="10.5546875" style="1" customWidth="1"/>
    <col min="18" max="18" width="4.6640625" style="1" bestFit="1" customWidth="1"/>
    <col min="19" max="19" width="13.5546875" style="2" hidden="1" customWidth="1"/>
    <col min="20" max="16384" width="9.109375" style="1"/>
  </cols>
  <sheetData>
    <row r="1" spans="1:19">
      <c r="N1" s="54" t="s">
        <v>1118</v>
      </c>
    </row>
    <row r="2" spans="1:19" ht="21" customHeight="1">
      <c r="A2" s="338" t="s">
        <v>0</v>
      </c>
      <c r="B2" s="338"/>
      <c r="C2" s="338"/>
      <c r="D2" s="338"/>
      <c r="E2" s="338"/>
      <c r="F2" s="338"/>
      <c r="G2" s="338"/>
      <c r="H2" s="338"/>
      <c r="I2" s="338"/>
      <c r="J2" s="338"/>
      <c r="K2" s="338"/>
      <c r="L2" s="338"/>
      <c r="M2" s="338"/>
      <c r="N2" s="338"/>
      <c r="O2" s="338"/>
      <c r="P2" s="338"/>
    </row>
    <row r="3" spans="1:19" ht="21" customHeight="1">
      <c r="A3" s="339" t="s">
        <v>1</v>
      </c>
      <c r="B3" s="339"/>
      <c r="C3" s="339"/>
      <c r="D3" s="339"/>
      <c r="E3" s="339"/>
      <c r="F3" s="339"/>
      <c r="G3" s="339"/>
      <c r="H3" s="339"/>
      <c r="I3" s="339"/>
      <c r="J3" s="339"/>
      <c r="K3" s="339"/>
      <c r="L3" s="339"/>
      <c r="M3" s="339"/>
      <c r="N3" s="339"/>
      <c r="O3" s="339"/>
      <c r="P3" s="339"/>
    </row>
    <row r="4" spans="1:19" ht="21" customHeight="1">
      <c r="A4" s="339" t="s">
        <v>2</v>
      </c>
      <c r="B4" s="339"/>
      <c r="C4" s="339"/>
      <c r="D4" s="339"/>
      <c r="E4" s="339"/>
      <c r="F4" s="339"/>
      <c r="G4" s="339"/>
      <c r="H4" s="339"/>
      <c r="I4" s="339"/>
      <c r="J4" s="339"/>
      <c r="K4" s="339"/>
      <c r="L4" s="339"/>
      <c r="M4" s="339"/>
      <c r="N4" s="339"/>
      <c r="O4" s="339"/>
      <c r="P4" s="339"/>
    </row>
    <row r="5" spans="1:19" ht="21" customHeight="1">
      <c r="A5" s="340" t="s">
        <v>146</v>
      </c>
      <c r="B5" s="340"/>
      <c r="C5" s="340"/>
      <c r="D5" s="340"/>
      <c r="E5" s="340"/>
      <c r="F5" s="340"/>
      <c r="G5" s="340"/>
      <c r="H5" s="340"/>
      <c r="I5" s="340"/>
      <c r="J5" s="340"/>
      <c r="K5" s="340"/>
      <c r="L5" s="340"/>
      <c r="M5" s="340"/>
      <c r="N5" s="340"/>
      <c r="O5" s="340"/>
      <c r="P5" s="340"/>
    </row>
    <row r="6" spans="1:19" ht="21" customHeight="1">
      <c r="A6" s="318" t="s">
        <v>1123</v>
      </c>
      <c r="B6" s="318"/>
      <c r="C6" s="318"/>
      <c r="D6" s="318"/>
      <c r="E6" s="318"/>
      <c r="F6" s="318"/>
      <c r="G6" s="318"/>
      <c r="H6" s="318"/>
      <c r="I6" s="318"/>
      <c r="J6" s="318"/>
      <c r="K6" s="318"/>
      <c r="L6" s="318"/>
      <c r="M6" s="318"/>
      <c r="N6" s="318"/>
      <c r="O6" s="318"/>
      <c r="P6" s="318"/>
    </row>
    <row r="7" spans="1:19" ht="19.5" customHeight="1">
      <c r="A7" s="3"/>
      <c r="B7" s="3"/>
      <c r="C7" s="4"/>
      <c r="D7" s="4"/>
      <c r="E7" s="4"/>
      <c r="F7" s="4"/>
      <c r="G7" s="5"/>
      <c r="H7" s="5"/>
      <c r="I7" s="5"/>
      <c r="J7" s="5"/>
      <c r="K7" s="5"/>
      <c r="L7" s="5"/>
      <c r="M7" s="5"/>
      <c r="N7" s="341" t="s">
        <v>3</v>
      </c>
      <c r="O7" s="341"/>
      <c r="P7" s="341"/>
    </row>
    <row r="8" spans="1:19" ht="18.75" customHeight="1">
      <c r="A8" s="342" t="s">
        <v>4</v>
      </c>
      <c r="B8" s="343" t="s">
        <v>5</v>
      </c>
      <c r="C8" s="337" t="s">
        <v>6</v>
      </c>
      <c r="D8" s="337" t="s">
        <v>7</v>
      </c>
      <c r="E8" s="337" t="s">
        <v>8</v>
      </c>
      <c r="F8" s="337" t="s">
        <v>9</v>
      </c>
      <c r="G8" s="337" t="s">
        <v>10</v>
      </c>
      <c r="H8" s="337" t="s">
        <v>11</v>
      </c>
      <c r="I8" s="337" t="s">
        <v>12</v>
      </c>
      <c r="J8" s="337" t="s">
        <v>13</v>
      </c>
      <c r="K8" s="337" t="s">
        <v>14</v>
      </c>
      <c r="L8" s="337" t="s">
        <v>15</v>
      </c>
      <c r="M8" s="337" t="s">
        <v>16</v>
      </c>
      <c r="N8" s="337" t="s">
        <v>17</v>
      </c>
      <c r="O8" s="337" t="s">
        <v>18</v>
      </c>
      <c r="P8" s="337" t="s">
        <v>19</v>
      </c>
    </row>
    <row r="9" spans="1:19" ht="16.5" customHeight="1">
      <c r="A9" s="343"/>
      <c r="B9" s="343"/>
      <c r="C9" s="337"/>
      <c r="D9" s="337"/>
      <c r="E9" s="337"/>
      <c r="F9" s="337"/>
      <c r="G9" s="337"/>
      <c r="H9" s="337"/>
      <c r="I9" s="337"/>
      <c r="J9" s="337"/>
      <c r="K9" s="337"/>
      <c r="L9" s="337"/>
      <c r="M9" s="337"/>
      <c r="N9" s="337"/>
      <c r="O9" s="337"/>
      <c r="P9" s="337"/>
    </row>
    <row r="10" spans="1:19" ht="64.5" customHeight="1">
      <c r="A10" s="343"/>
      <c r="B10" s="343"/>
      <c r="C10" s="337"/>
      <c r="D10" s="337"/>
      <c r="E10" s="337"/>
      <c r="F10" s="337"/>
      <c r="G10" s="337"/>
      <c r="H10" s="337"/>
      <c r="I10" s="337"/>
      <c r="J10" s="337"/>
      <c r="K10" s="337"/>
      <c r="L10" s="337"/>
      <c r="M10" s="337"/>
      <c r="N10" s="337"/>
      <c r="O10" s="337"/>
      <c r="P10" s="337"/>
      <c r="Q10" s="7"/>
    </row>
    <row r="11" spans="1:19" ht="31.5" customHeight="1">
      <c r="A11" s="343"/>
      <c r="B11" s="343"/>
      <c r="C11" s="337"/>
      <c r="D11" s="337"/>
      <c r="E11" s="337"/>
      <c r="F11" s="337"/>
      <c r="G11" s="337"/>
      <c r="H11" s="337"/>
      <c r="I11" s="337"/>
      <c r="J11" s="337"/>
      <c r="K11" s="337"/>
      <c r="L11" s="337"/>
      <c r="M11" s="337"/>
      <c r="N11" s="337"/>
      <c r="O11" s="337"/>
      <c r="P11" s="337"/>
    </row>
    <row r="12" spans="1:19" s="9" customFormat="1" ht="17.25" customHeight="1">
      <c r="A12" s="6" t="s">
        <v>20</v>
      </c>
      <c r="B12" s="6" t="s">
        <v>21</v>
      </c>
      <c r="C12" s="8" t="s">
        <v>22</v>
      </c>
      <c r="D12" s="8" t="s">
        <v>23</v>
      </c>
      <c r="E12" s="8" t="s">
        <v>24</v>
      </c>
      <c r="F12" s="8" t="s">
        <v>25</v>
      </c>
      <c r="G12" s="8" t="s">
        <v>26</v>
      </c>
      <c r="H12" s="8" t="s">
        <v>27</v>
      </c>
      <c r="I12" s="8" t="s">
        <v>28</v>
      </c>
      <c r="J12" s="8" t="s">
        <v>29</v>
      </c>
      <c r="K12" s="8" t="s">
        <v>30</v>
      </c>
      <c r="L12" s="8" t="s">
        <v>31</v>
      </c>
      <c r="M12" s="8" t="s">
        <v>32</v>
      </c>
      <c r="N12" s="8" t="s">
        <v>33</v>
      </c>
      <c r="O12" s="8" t="s">
        <v>34</v>
      </c>
      <c r="P12" s="8" t="s">
        <v>35</v>
      </c>
      <c r="S12" s="10"/>
    </row>
    <row r="13" spans="1:19" s="13" customFormat="1" ht="13.8">
      <c r="A13" s="11"/>
      <c r="B13" s="11" t="s">
        <v>36</v>
      </c>
      <c r="C13" s="12">
        <f>SUM(D13:P13)</f>
        <v>3193209</v>
      </c>
      <c r="D13" s="12">
        <f t="shared" ref="D13:P13" si="0">D14+D23+D26+D66+D99+D116</f>
        <v>952568</v>
      </c>
      <c r="E13" s="12">
        <f t="shared" si="0"/>
        <v>26360</v>
      </c>
      <c r="F13" s="12">
        <f t="shared" si="0"/>
        <v>113843</v>
      </c>
      <c r="G13" s="12">
        <f t="shared" si="0"/>
        <v>36927</v>
      </c>
      <c r="H13" s="12">
        <f t="shared" si="0"/>
        <v>825533</v>
      </c>
      <c r="I13" s="12">
        <f t="shared" si="0"/>
        <v>85975</v>
      </c>
      <c r="J13" s="12">
        <f t="shared" si="0"/>
        <v>46101</v>
      </c>
      <c r="K13" s="12">
        <f t="shared" si="0"/>
        <v>59584</v>
      </c>
      <c r="L13" s="12">
        <f t="shared" si="0"/>
        <v>68645</v>
      </c>
      <c r="M13" s="12">
        <f t="shared" si="0"/>
        <v>263376</v>
      </c>
      <c r="N13" s="12">
        <f t="shared" si="0"/>
        <v>561242</v>
      </c>
      <c r="O13" s="12">
        <f t="shared" si="0"/>
        <v>101440</v>
      </c>
      <c r="P13" s="12">
        <f t="shared" si="0"/>
        <v>51615</v>
      </c>
      <c r="S13" s="14"/>
    </row>
    <row r="14" spans="1:19" s="13" customFormat="1" ht="13.8" hidden="1">
      <c r="A14" s="15" t="s">
        <v>37</v>
      </c>
      <c r="B14" s="16" t="s">
        <v>38</v>
      </c>
      <c r="C14" s="17">
        <f t="shared" ref="C14:C59" si="1">SUM(D14:P14)</f>
        <v>152937</v>
      </c>
      <c r="D14" s="17">
        <f>D15+D18+D21+D22</f>
        <v>0</v>
      </c>
      <c r="E14" s="17">
        <f t="shared" ref="E14:P14" si="2">E15+E18+E21+E22</f>
        <v>0</v>
      </c>
      <c r="F14" s="17">
        <f>F15+F18+F21+F22</f>
        <v>113843</v>
      </c>
      <c r="G14" s="17">
        <f t="shared" si="2"/>
        <v>36927</v>
      </c>
      <c r="H14" s="17">
        <f t="shared" si="2"/>
        <v>0</v>
      </c>
      <c r="I14" s="17">
        <f t="shared" si="2"/>
        <v>0</v>
      </c>
      <c r="J14" s="17">
        <f t="shared" si="2"/>
        <v>0</v>
      </c>
      <c r="K14" s="17">
        <f t="shared" si="2"/>
        <v>0</v>
      </c>
      <c r="L14" s="17">
        <f t="shared" si="2"/>
        <v>0</v>
      </c>
      <c r="M14" s="17">
        <f t="shared" si="2"/>
        <v>2167</v>
      </c>
      <c r="N14" s="17">
        <f t="shared" si="2"/>
        <v>0</v>
      </c>
      <c r="O14" s="17">
        <f t="shared" si="2"/>
        <v>0</v>
      </c>
      <c r="P14" s="17">
        <f t="shared" si="2"/>
        <v>0</v>
      </c>
      <c r="S14" s="14"/>
    </row>
    <row r="15" spans="1:19" s="13" customFormat="1" ht="13.8" hidden="1">
      <c r="A15" s="18">
        <v>1</v>
      </c>
      <c r="B15" s="19" t="s">
        <v>39</v>
      </c>
      <c r="C15" s="20">
        <f t="shared" si="1"/>
        <v>26705</v>
      </c>
      <c r="D15" s="20">
        <f>D16+D17</f>
        <v>0</v>
      </c>
      <c r="E15" s="20">
        <f t="shared" ref="E15:P15" si="3">E16+E17</f>
        <v>0</v>
      </c>
      <c r="F15" s="20">
        <f t="shared" si="3"/>
        <v>24813</v>
      </c>
      <c r="G15" s="20">
        <f t="shared" si="3"/>
        <v>0</v>
      </c>
      <c r="H15" s="20">
        <f t="shared" si="3"/>
        <v>0</v>
      </c>
      <c r="I15" s="20">
        <f t="shared" si="3"/>
        <v>0</v>
      </c>
      <c r="J15" s="20">
        <f t="shared" si="3"/>
        <v>0</v>
      </c>
      <c r="K15" s="20">
        <f t="shared" si="3"/>
        <v>0</v>
      </c>
      <c r="L15" s="20">
        <f t="shared" si="3"/>
        <v>0</v>
      </c>
      <c r="M15" s="20">
        <f t="shared" si="3"/>
        <v>1892</v>
      </c>
      <c r="N15" s="20">
        <f t="shared" si="3"/>
        <v>0</v>
      </c>
      <c r="O15" s="20">
        <f t="shared" si="3"/>
        <v>0</v>
      </c>
      <c r="P15" s="20">
        <f t="shared" si="3"/>
        <v>0</v>
      </c>
      <c r="S15" s="14"/>
    </row>
    <row r="16" spans="1:19" s="24" customFormat="1" ht="13.8" hidden="1">
      <c r="A16" s="21"/>
      <c r="B16" s="22" t="s">
        <v>40</v>
      </c>
      <c r="C16" s="23">
        <f>SUM(D16:P16)</f>
        <v>24813</v>
      </c>
      <c r="D16" s="23"/>
      <c r="E16" s="23"/>
      <c r="F16" s="23">
        <v>24813</v>
      </c>
      <c r="G16" s="23"/>
      <c r="H16" s="23"/>
      <c r="I16" s="23"/>
      <c r="J16" s="23"/>
      <c r="K16" s="23"/>
      <c r="L16" s="23"/>
      <c r="M16" s="23"/>
      <c r="N16" s="23"/>
      <c r="O16" s="23"/>
      <c r="P16" s="23"/>
      <c r="S16" s="25"/>
    </row>
    <row r="17" spans="1:19" s="24" customFormat="1" ht="13.8" hidden="1">
      <c r="A17" s="21"/>
      <c r="B17" s="22" t="s">
        <v>41</v>
      </c>
      <c r="C17" s="23">
        <f>SUM(D17:P17)</f>
        <v>1892</v>
      </c>
      <c r="D17" s="23"/>
      <c r="E17" s="23"/>
      <c r="F17" s="23"/>
      <c r="G17" s="23"/>
      <c r="H17" s="23"/>
      <c r="I17" s="23"/>
      <c r="J17" s="23"/>
      <c r="K17" s="23"/>
      <c r="L17" s="23"/>
      <c r="M17" s="23">
        <v>1892</v>
      </c>
      <c r="N17" s="23"/>
      <c r="O17" s="23"/>
      <c r="P17" s="23"/>
      <c r="S17" s="25"/>
    </row>
    <row r="18" spans="1:19" s="13" customFormat="1" ht="13.8" hidden="1">
      <c r="A18" s="18">
        <v>2</v>
      </c>
      <c r="B18" s="19" t="s">
        <v>42</v>
      </c>
      <c r="C18" s="20">
        <f t="shared" si="1"/>
        <v>79940</v>
      </c>
      <c r="D18" s="20">
        <f>D19+D20</f>
        <v>0</v>
      </c>
      <c r="E18" s="20">
        <f t="shared" ref="E18:P18" si="4">E19+E20</f>
        <v>0</v>
      </c>
      <c r="F18" s="20">
        <f t="shared" si="4"/>
        <v>79665</v>
      </c>
      <c r="G18" s="20">
        <f t="shared" si="4"/>
        <v>0</v>
      </c>
      <c r="H18" s="20">
        <f t="shared" si="4"/>
        <v>0</v>
      </c>
      <c r="I18" s="20">
        <f t="shared" si="4"/>
        <v>0</v>
      </c>
      <c r="J18" s="20">
        <f t="shared" si="4"/>
        <v>0</v>
      </c>
      <c r="K18" s="20">
        <f t="shared" si="4"/>
        <v>0</v>
      </c>
      <c r="L18" s="20">
        <f t="shared" si="4"/>
        <v>0</v>
      </c>
      <c r="M18" s="20">
        <f t="shared" si="4"/>
        <v>275</v>
      </c>
      <c r="N18" s="20">
        <f t="shared" si="4"/>
        <v>0</v>
      </c>
      <c r="O18" s="20">
        <f t="shared" si="4"/>
        <v>0</v>
      </c>
      <c r="P18" s="20">
        <f t="shared" si="4"/>
        <v>0</v>
      </c>
      <c r="S18" s="14"/>
    </row>
    <row r="19" spans="1:19" s="24" customFormat="1" ht="13.8" hidden="1">
      <c r="A19" s="21"/>
      <c r="B19" s="22" t="s">
        <v>40</v>
      </c>
      <c r="C19" s="23">
        <f>SUM(D19:P19)</f>
        <v>79665</v>
      </c>
      <c r="D19" s="23"/>
      <c r="E19" s="23"/>
      <c r="F19" s="23">
        <v>79665</v>
      </c>
      <c r="G19" s="23"/>
      <c r="H19" s="23"/>
      <c r="I19" s="23"/>
      <c r="J19" s="23"/>
      <c r="K19" s="23"/>
      <c r="L19" s="23"/>
      <c r="M19" s="23"/>
      <c r="N19" s="23"/>
      <c r="O19" s="23"/>
      <c r="P19" s="23"/>
      <c r="S19" s="25"/>
    </row>
    <row r="20" spans="1:19" s="24" customFormat="1" ht="13.8" hidden="1">
      <c r="A20" s="21"/>
      <c r="B20" s="22" t="s">
        <v>41</v>
      </c>
      <c r="C20" s="23">
        <f>SUM(D20:P20)</f>
        <v>275</v>
      </c>
      <c r="D20" s="23"/>
      <c r="E20" s="23"/>
      <c r="F20" s="23"/>
      <c r="G20" s="23"/>
      <c r="H20" s="23"/>
      <c r="I20" s="23"/>
      <c r="J20" s="23"/>
      <c r="K20" s="23"/>
      <c r="L20" s="26"/>
      <c r="M20" s="23">
        <v>275</v>
      </c>
      <c r="N20" s="23"/>
      <c r="O20" s="23"/>
      <c r="P20" s="23"/>
      <c r="S20" s="25"/>
    </row>
    <row r="21" spans="1:19" s="13" customFormat="1" ht="13.8" hidden="1">
      <c r="A21" s="18">
        <v>3</v>
      </c>
      <c r="B21" s="19" t="s">
        <v>43</v>
      </c>
      <c r="C21" s="20">
        <f t="shared" si="1"/>
        <v>36927</v>
      </c>
      <c r="D21" s="20"/>
      <c r="E21" s="20"/>
      <c r="F21" s="20"/>
      <c r="G21" s="20">
        <v>36927</v>
      </c>
      <c r="H21" s="20"/>
      <c r="I21" s="20"/>
      <c r="J21" s="20"/>
      <c r="K21" s="20"/>
      <c r="L21" s="20"/>
      <c r="M21" s="20"/>
      <c r="N21" s="20"/>
      <c r="O21" s="20"/>
      <c r="P21" s="20"/>
      <c r="S21" s="14"/>
    </row>
    <row r="22" spans="1:19" s="13" customFormat="1" ht="13.8" hidden="1">
      <c r="A22" s="18">
        <v>4</v>
      </c>
      <c r="B22" s="19" t="s">
        <v>44</v>
      </c>
      <c r="C22" s="20">
        <f t="shared" si="1"/>
        <v>9365</v>
      </c>
      <c r="D22" s="20"/>
      <c r="E22" s="20"/>
      <c r="F22" s="20">
        <v>9365</v>
      </c>
      <c r="G22" s="20"/>
      <c r="H22" s="20"/>
      <c r="I22" s="20"/>
      <c r="J22" s="20"/>
      <c r="K22" s="20"/>
      <c r="L22" s="20"/>
      <c r="M22" s="20"/>
      <c r="N22" s="20"/>
      <c r="O22" s="20"/>
      <c r="P22" s="20"/>
      <c r="S22" s="14"/>
    </row>
    <row r="23" spans="1:19" s="13" customFormat="1" ht="13.8">
      <c r="A23" s="15" t="s">
        <v>37</v>
      </c>
      <c r="B23" s="16" t="s">
        <v>46</v>
      </c>
      <c r="C23" s="17">
        <f>SUM(D23:P23)</f>
        <v>99757</v>
      </c>
      <c r="D23" s="17">
        <f t="shared" ref="D23:P23" si="5">D24+D25</f>
        <v>0</v>
      </c>
      <c r="E23" s="17">
        <f t="shared" si="5"/>
        <v>0</v>
      </c>
      <c r="F23" s="17">
        <f t="shared" si="5"/>
        <v>0</v>
      </c>
      <c r="G23" s="17">
        <f t="shared" si="5"/>
        <v>0</v>
      </c>
      <c r="H23" s="17">
        <f>H24+H25</f>
        <v>3500</v>
      </c>
      <c r="I23" s="17">
        <f t="shared" si="5"/>
        <v>16127</v>
      </c>
      <c r="J23" s="17">
        <f t="shared" si="5"/>
        <v>0</v>
      </c>
      <c r="K23" s="17">
        <f t="shared" si="5"/>
        <v>0</v>
      </c>
      <c r="L23" s="17">
        <f t="shared" si="5"/>
        <v>0</v>
      </c>
      <c r="M23" s="17">
        <f t="shared" si="5"/>
        <v>0</v>
      </c>
      <c r="N23" s="17">
        <f>N24+N25</f>
        <v>80130</v>
      </c>
      <c r="O23" s="17">
        <f t="shared" si="5"/>
        <v>0</v>
      </c>
      <c r="P23" s="17">
        <f t="shared" si="5"/>
        <v>0</v>
      </c>
      <c r="S23" s="14"/>
    </row>
    <row r="24" spans="1:19" s="13" customFormat="1" ht="13.8">
      <c r="A24" s="18">
        <v>1</v>
      </c>
      <c r="B24" s="27" t="s">
        <v>47</v>
      </c>
      <c r="C24" s="20">
        <f>SUM(D24:P24)</f>
        <v>94793</v>
      </c>
      <c r="D24" s="20"/>
      <c r="E24" s="20"/>
      <c r="F24" s="20"/>
      <c r="G24" s="20"/>
      <c r="H24" s="20">
        <v>3500</v>
      </c>
      <c r="I24" s="20">
        <v>16127</v>
      </c>
      <c r="J24" s="20"/>
      <c r="K24" s="20"/>
      <c r="L24" s="20"/>
      <c r="M24" s="20"/>
      <c r="N24" s="20">
        <v>75166</v>
      </c>
      <c r="O24" s="20"/>
      <c r="P24" s="20"/>
      <c r="S24" s="14"/>
    </row>
    <row r="25" spans="1:19" s="13" customFormat="1" ht="13.8">
      <c r="A25" s="18">
        <v>2</v>
      </c>
      <c r="B25" s="19" t="s">
        <v>48</v>
      </c>
      <c r="C25" s="20">
        <f t="shared" si="1"/>
        <v>4964</v>
      </c>
      <c r="D25" s="20"/>
      <c r="E25" s="20"/>
      <c r="F25" s="20"/>
      <c r="G25" s="20"/>
      <c r="H25" s="20"/>
      <c r="I25" s="20"/>
      <c r="J25" s="20"/>
      <c r="K25" s="20"/>
      <c r="L25" s="20"/>
      <c r="M25" s="20"/>
      <c r="N25" s="20">
        <v>4964</v>
      </c>
      <c r="O25" s="20"/>
      <c r="P25" s="20"/>
      <c r="S25" s="14"/>
    </row>
    <row r="26" spans="1:19" s="13" customFormat="1" ht="13.8">
      <c r="A26" s="15" t="s">
        <v>45</v>
      </c>
      <c r="B26" s="16" t="s">
        <v>50</v>
      </c>
      <c r="C26" s="17">
        <f t="shared" si="1"/>
        <v>2780332</v>
      </c>
      <c r="D26" s="17">
        <f>SUM(D27:D32)+D33+D35+D36+D38+D39+D40+D42+D46+D47+D48+D50+D52+SUM(D53:D64)</f>
        <v>952568</v>
      </c>
      <c r="E26" s="17">
        <f t="shared" ref="E26:P26" si="6">SUM(E27:E32)+E33+E35+E36+E38+E39+E40+E42+E46+E47+E48+E50+E52+SUM(E53:E64)</f>
        <v>25990</v>
      </c>
      <c r="F26" s="17">
        <f t="shared" si="6"/>
        <v>0</v>
      </c>
      <c r="G26" s="17">
        <f t="shared" si="6"/>
        <v>0</v>
      </c>
      <c r="H26" s="17">
        <f t="shared" si="6"/>
        <v>822033</v>
      </c>
      <c r="I26" s="17">
        <f t="shared" si="6"/>
        <v>69848</v>
      </c>
      <c r="J26" s="17">
        <f>SUM(J27:J32)+J33+J35+J36+J38+J39+J40+J42+J46+J47+J48+J50+J52+SUM(J53:J64)</f>
        <v>46101</v>
      </c>
      <c r="K26" s="17">
        <f t="shared" si="6"/>
        <v>59584</v>
      </c>
      <c r="L26" s="17">
        <f t="shared" si="6"/>
        <v>68645</v>
      </c>
      <c r="M26" s="17">
        <f t="shared" si="6"/>
        <v>206174</v>
      </c>
      <c r="N26" s="17">
        <f t="shared" si="6"/>
        <v>427949</v>
      </c>
      <c r="O26" s="17">
        <f t="shared" si="6"/>
        <v>101440</v>
      </c>
      <c r="P26" s="17">
        <f t="shared" si="6"/>
        <v>0</v>
      </c>
      <c r="S26" s="14"/>
    </row>
    <row r="27" spans="1:19" s="13" customFormat="1" ht="13.8">
      <c r="A27" s="18">
        <v>1</v>
      </c>
      <c r="B27" s="19" t="s">
        <v>51</v>
      </c>
      <c r="C27" s="20">
        <f t="shared" si="1"/>
        <v>1306</v>
      </c>
      <c r="D27" s="20"/>
      <c r="E27" s="20"/>
      <c r="F27" s="20"/>
      <c r="G27" s="20"/>
      <c r="H27" s="20"/>
      <c r="I27" s="20"/>
      <c r="J27" s="20"/>
      <c r="K27" s="20"/>
      <c r="L27" s="20"/>
      <c r="M27" s="20"/>
      <c r="N27" s="20">
        <v>1306</v>
      </c>
      <c r="O27" s="20"/>
      <c r="P27" s="20"/>
      <c r="S27" s="14"/>
    </row>
    <row r="28" spans="1:19" s="13" customFormat="1" ht="13.8">
      <c r="A28" s="18">
        <v>2</v>
      </c>
      <c r="B28" s="19" t="s">
        <v>52</v>
      </c>
      <c r="C28" s="20">
        <f t="shared" si="1"/>
        <v>6243</v>
      </c>
      <c r="D28" s="20"/>
      <c r="E28" s="20"/>
      <c r="F28" s="20"/>
      <c r="G28" s="20"/>
      <c r="H28" s="20"/>
      <c r="I28" s="20"/>
      <c r="J28" s="20"/>
      <c r="K28" s="20"/>
      <c r="L28" s="20"/>
      <c r="M28" s="20"/>
      <c r="N28" s="20">
        <v>6243</v>
      </c>
      <c r="O28" s="20"/>
      <c r="P28" s="20"/>
      <c r="S28" s="14"/>
    </row>
    <row r="29" spans="1:19" s="13" customFormat="1" ht="13.8">
      <c r="A29" s="18">
        <v>3</v>
      </c>
      <c r="B29" s="19" t="s">
        <v>53</v>
      </c>
      <c r="C29" s="20">
        <f t="shared" si="1"/>
        <v>9600</v>
      </c>
      <c r="D29" s="20"/>
      <c r="E29" s="20"/>
      <c r="F29" s="20"/>
      <c r="G29" s="20"/>
      <c r="H29" s="20"/>
      <c r="I29" s="20"/>
      <c r="J29" s="20"/>
      <c r="K29" s="20"/>
      <c r="L29" s="20"/>
      <c r="M29" s="20">
        <v>6565</v>
      </c>
      <c r="N29" s="20">
        <v>3035</v>
      </c>
      <c r="O29" s="20"/>
      <c r="P29" s="20"/>
      <c r="S29" s="14"/>
    </row>
    <row r="30" spans="1:19" s="13" customFormat="1" ht="13.8">
      <c r="A30" s="18">
        <v>4</v>
      </c>
      <c r="B30" s="19" t="s">
        <v>54</v>
      </c>
      <c r="C30" s="20">
        <f t="shared" si="1"/>
        <v>46101</v>
      </c>
      <c r="D30" s="20"/>
      <c r="E30" s="20"/>
      <c r="F30" s="20"/>
      <c r="G30" s="20"/>
      <c r="H30" s="20"/>
      <c r="I30" s="20"/>
      <c r="J30" s="20">
        <v>46101</v>
      </c>
      <c r="K30" s="20"/>
      <c r="L30" s="20"/>
      <c r="M30" s="20"/>
      <c r="N30" s="20"/>
      <c r="O30" s="20"/>
      <c r="P30" s="20"/>
      <c r="S30" s="14"/>
    </row>
    <row r="31" spans="1:19" s="13" customFormat="1" ht="13.8">
      <c r="A31" s="18">
        <v>5</v>
      </c>
      <c r="B31" s="19" t="s">
        <v>55</v>
      </c>
      <c r="C31" s="20">
        <f t="shared" si="1"/>
        <v>25043</v>
      </c>
      <c r="D31" s="20"/>
      <c r="E31" s="20"/>
      <c r="F31" s="20"/>
      <c r="G31" s="20"/>
      <c r="H31" s="20"/>
      <c r="I31" s="20"/>
      <c r="J31" s="20"/>
      <c r="K31" s="20"/>
      <c r="L31" s="20"/>
      <c r="M31" s="20">
        <v>10157</v>
      </c>
      <c r="N31" s="20">
        <v>14886</v>
      </c>
      <c r="O31" s="20"/>
      <c r="P31" s="20"/>
      <c r="S31" s="14"/>
    </row>
    <row r="32" spans="1:19" s="13" customFormat="1" ht="13.8">
      <c r="A32" s="18">
        <v>6</v>
      </c>
      <c r="B32" s="19" t="s">
        <v>56</v>
      </c>
      <c r="C32" s="20">
        <f t="shared" si="1"/>
        <v>854090</v>
      </c>
      <c r="D32" s="20">
        <v>841486</v>
      </c>
      <c r="E32" s="20"/>
      <c r="F32" s="20"/>
      <c r="G32" s="20"/>
      <c r="H32" s="20"/>
      <c r="I32" s="20"/>
      <c r="J32" s="20"/>
      <c r="K32" s="20"/>
      <c r="L32" s="20"/>
      <c r="M32" s="20"/>
      <c r="N32" s="20">
        <v>12604</v>
      </c>
      <c r="O32" s="20"/>
      <c r="P32" s="20"/>
      <c r="S32" s="14"/>
    </row>
    <row r="33" spans="1:19" s="13" customFormat="1" ht="13.8">
      <c r="A33" s="18">
        <v>7</v>
      </c>
      <c r="B33" s="19" t="s">
        <v>57</v>
      </c>
      <c r="C33" s="20">
        <f t="shared" si="1"/>
        <v>51369</v>
      </c>
      <c r="D33" s="20"/>
      <c r="E33" s="20"/>
      <c r="F33" s="20"/>
      <c r="G33" s="20"/>
      <c r="H33" s="20"/>
      <c r="I33" s="20"/>
      <c r="J33" s="20"/>
      <c r="K33" s="20"/>
      <c r="L33" s="20"/>
      <c r="M33" s="20">
        <v>37000</v>
      </c>
      <c r="N33" s="20">
        <v>14369</v>
      </c>
      <c r="O33" s="20"/>
      <c r="P33" s="20"/>
      <c r="S33" s="14"/>
    </row>
    <row r="34" spans="1:19" s="24" customFormat="1" ht="13.8">
      <c r="A34" s="21"/>
      <c r="B34" s="22" t="s">
        <v>58</v>
      </c>
      <c r="C34" s="20">
        <f t="shared" si="1"/>
        <v>37000</v>
      </c>
      <c r="D34" s="23"/>
      <c r="E34" s="23"/>
      <c r="F34" s="23"/>
      <c r="G34" s="23"/>
      <c r="H34" s="23"/>
      <c r="I34" s="23"/>
      <c r="J34" s="23"/>
      <c r="K34" s="23"/>
      <c r="L34" s="23"/>
      <c r="M34" s="23">
        <v>37000</v>
      </c>
      <c r="N34" s="23"/>
      <c r="O34" s="23"/>
      <c r="P34" s="23"/>
      <c r="S34" s="25"/>
    </row>
    <row r="35" spans="1:19" s="13" customFormat="1" ht="13.8">
      <c r="A35" s="18">
        <v>8</v>
      </c>
      <c r="B35" s="28" t="s">
        <v>59</v>
      </c>
      <c r="C35" s="20">
        <f t="shared" si="1"/>
        <v>13245</v>
      </c>
      <c r="D35" s="20"/>
      <c r="E35" s="20"/>
      <c r="F35" s="20"/>
      <c r="G35" s="20"/>
      <c r="H35" s="20"/>
      <c r="I35" s="20"/>
      <c r="J35" s="20"/>
      <c r="K35" s="20"/>
      <c r="L35" s="20"/>
      <c r="M35" s="20">
        <v>2082</v>
      </c>
      <c r="N35" s="20">
        <v>11163</v>
      </c>
      <c r="O35" s="20"/>
      <c r="P35" s="20"/>
      <c r="S35" s="14"/>
    </row>
    <row r="36" spans="1:19" s="13" customFormat="1" ht="13.8">
      <c r="A36" s="18">
        <v>9</v>
      </c>
      <c r="B36" s="19" t="s">
        <v>60</v>
      </c>
      <c r="C36" s="20">
        <f t="shared" si="1"/>
        <v>34081</v>
      </c>
      <c r="D36" s="20"/>
      <c r="E36" s="20">
        <v>25990</v>
      </c>
      <c r="F36" s="20"/>
      <c r="G36" s="20"/>
      <c r="H36" s="20"/>
      <c r="I36" s="20"/>
      <c r="J36" s="20"/>
      <c r="K36" s="20"/>
      <c r="L36" s="20"/>
      <c r="M36" s="20"/>
      <c r="N36" s="20">
        <v>8091</v>
      </c>
      <c r="O36" s="20"/>
      <c r="P36" s="20"/>
      <c r="S36" s="14"/>
    </row>
    <row r="37" spans="1:19" s="24" customFormat="1" ht="13.8">
      <c r="A37" s="21"/>
      <c r="B37" s="22" t="s">
        <v>61</v>
      </c>
      <c r="C37" s="23">
        <f t="shared" si="1"/>
        <v>1500</v>
      </c>
      <c r="D37" s="23"/>
      <c r="E37" s="23"/>
      <c r="F37" s="23"/>
      <c r="G37" s="23"/>
      <c r="H37" s="23"/>
      <c r="I37" s="23"/>
      <c r="J37" s="23"/>
      <c r="K37" s="23"/>
      <c r="L37" s="23"/>
      <c r="M37" s="23"/>
      <c r="N37" s="23">
        <v>1500</v>
      </c>
      <c r="O37" s="23"/>
      <c r="P37" s="23"/>
      <c r="S37" s="25"/>
    </row>
    <row r="38" spans="1:19" s="13" customFormat="1" ht="13.8">
      <c r="A38" s="18">
        <v>10</v>
      </c>
      <c r="B38" s="19" t="s">
        <v>62</v>
      </c>
      <c r="C38" s="20">
        <f t="shared" si="1"/>
        <v>128273</v>
      </c>
      <c r="D38" s="20">
        <v>10240</v>
      </c>
      <c r="E38" s="20"/>
      <c r="F38" s="20"/>
      <c r="G38" s="20"/>
      <c r="H38" s="20"/>
      <c r="I38" s="20"/>
      <c r="J38" s="20"/>
      <c r="K38" s="20"/>
      <c r="L38" s="20"/>
      <c r="M38" s="20">
        <v>5917</v>
      </c>
      <c r="N38" s="20">
        <v>10676</v>
      </c>
      <c r="O38" s="20">
        <v>101440</v>
      </c>
      <c r="P38" s="20"/>
      <c r="S38" s="14"/>
    </row>
    <row r="39" spans="1:19" s="13" customFormat="1" ht="13.8">
      <c r="A39" s="18">
        <v>11</v>
      </c>
      <c r="B39" s="19" t="s">
        <v>63</v>
      </c>
      <c r="C39" s="20">
        <f t="shared" si="1"/>
        <v>9444</v>
      </c>
      <c r="D39" s="20"/>
      <c r="E39" s="20"/>
      <c r="F39" s="20"/>
      <c r="G39" s="20"/>
      <c r="H39" s="20"/>
      <c r="I39" s="20"/>
      <c r="J39" s="20"/>
      <c r="K39" s="20"/>
      <c r="L39" s="20"/>
      <c r="M39" s="20"/>
      <c r="N39" s="20">
        <v>9444</v>
      </c>
      <c r="O39" s="20"/>
      <c r="P39" s="20"/>
      <c r="S39" s="14"/>
    </row>
    <row r="40" spans="1:19" s="13" customFormat="1" ht="13.8">
      <c r="A40" s="18">
        <v>12</v>
      </c>
      <c r="B40" s="19" t="s">
        <v>64</v>
      </c>
      <c r="C40" s="20">
        <f t="shared" si="1"/>
        <v>45931</v>
      </c>
      <c r="D40" s="20"/>
      <c r="E40" s="20"/>
      <c r="F40" s="20"/>
      <c r="G40" s="20"/>
      <c r="H40" s="20"/>
      <c r="I40" s="20"/>
      <c r="J40" s="20"/>
      <c r="K40" s="20"/>
      <c r="L40" s="20"/>
      <c r="M40" s="20">
        <v>8130</v>
      </c>
      <c r="N40" s="20">
        <v>37801</v>
      </c>
      <c r="O40" s="20"/>
      <c r="P40" s="20"/>
      <c r="S40" s="14"/>
    </row>
    <row r="41" spans="1:19" s="24" customFormat="1" ht="13.8">
      <c r="A41" s="21"/>
      <c r="B41" s="22" t="s">
        <v>61</v>
      </c>
      <c r="C41" s="23">
        <f t="shared" si="1"/>
        <v>8000</v>
      </c>
      <c r="D41" s="23"/>
      <c r="E41" s="23"/>
      <c r="F41" s="23"/>
      <c r="G41" s="23"/>
      <c r="H41" s="23"/>
      <c r="I41" s="23"/>
      <c r="J41" s="23"/>
      <c r="K41" s="23"/>
      <c r="L41" s="23"/>
      <c r="M41" s="23"/>
      <c r="N41" s="23">
        <v>8000</v>
      </c>
      <c r="O41" s="23"/>
      <c r="P41" s="23"/>
      <c r="S41" s="25"/>
    </row>
    <row r="42" spans="1:19" s="13" customFormat="1" ht="13.8">
      <c r="A42" s="18">
        <v>13</v>
      </c>
      <c r="B42" s="19" t="s">
        <v>65</v>
      </c>
      <c r="C42" s="20">
        <f t="shared" si="1"/>
        <v>251084</v>
      </c>
      <c r="D42" s="20">
        <f>D43+D44+D45</f>
        <v>0</v>
      </c>
      <c r="E42" s="20">
        <f t="shared" ref="E42:P42" si="7">E43+E44+E45</f>
        <v>0</v>
      </c>
      <c r="F42" s="20">
        <f t="shared" si="7"/>
        <v>0</v>
      </c>
      <c r="G42" s="20">
        <f t="shared" si="7"/>
        <v>0</v>
      </c>
      <c r="H42" s="20">
        <f t="shared" si="7"/>
        <v>0</v>
      </c>
      <c r="I42" s="20">
        <f t="shared" si="7"/>
        <v>0</v>
      </c>
      <c r="J42" s="20">
        <f t="shared" si="7"/>
        <v>0</v>
      </c>
      <c r="K42" s="20">
        <f t="shared" si="7"/>
        <v>0</v>
      </c>
      <c r="L42" s="20">
        <f t="shared" si="7"/>
        <v>62172</v>
      </c>
      <c r="M42" s="20">
        <f t="shared" si="7"/>
        <v>73515</v>
      </c>
      <c r="N42" s="20">
        <f t="shared" si="7"/>
        <v>115397</v>
      </c>
      <c r="O42" s="20">
        <f t="shared" si="7"/>
        <v>0</v>
      </c>
      <c r="P42" s="20">
        <f t="shared" si="7"/>
        <v>0</v>
      </c>
      <c r="S42" s="14"/>
    </row>
    <row r="43" spans="1:19" s="13" customFormat="1" ht="13.8">
      <c r="A43" s="18"/>
      <c r="B43" s="19" t="s">
        <v>66</v>
      </c>
      <c r="C43" s="20">
        <f t="shared" si="1"/>
        <v>62172</v>
      </c>
      <c r="D43" s="20"/>
      <c r="E43" s="20"/>
      <c r="F43" s="20"/>
      <c r="G43" s="20"/>
      <c r="H43" s="20"/>
      <c r="I43" s="20"/>
      <c r="J43" s="20"/>
      <c r="K43" s="20"/>
      <c r="L43" s="20">
        <f>60342+1830</f>
        <v>62172</v>
      </c>
      <c r="M43" s="20"/>
      <c r="N43" s="20"/>
      <c r="O43" s="20"/>
      <c r="P43" s="20"/>
      <c r="S43" s="14"/>
    </row>
    <row r="44" spans="1:19" s="13" customFormat="1" ht="13.8">
      <c r="A44" s="18"/>
      <c r="B44" s="19" t="s">
        <v>67</v>
      </c>
      <c r="C44" s="20">
        <f t="shared" si="1"/>
        <v>115397</v>
      </c>
      <c r="D44" s="20"/>
      <c r="E44" s="20"/>
      <c r="F44" s="20"/>
      <c r="G44" s="20"/>
      <c r="H44" s="20"/>
      <c r="I44" s="20"/>
      <c r="J44" s="20"/>
      <c r="K44" s="20"/>
      <c r="L44" s="20"/>
      <c r="M44" s="20"/>
      <c r="N44" s="20">
        <v>115397</v>
      </c>
      <c r="O44" s="20"/>
      <c r="P44" s="20"/>
      <c r="S44" s="14"/>
    </row>
    <row r="45" spans="1:19" s="13" customFormat="1" ht="13.8">
      <c r="A45" s="18"/>
      <c r="B45" s="19" t="s">
        <v>68</v>
      </c>
      <c r="C45" s="20">
        <f t="shared" si="1"/>
        <v>73515</v>
      </c>
      <c r="D45" s="20"/>
      <c r="E45" s="20"/>
      <c r="F45" s="20"/>
      <c r="G45" s="20"/>
      <c r="H45" s="20"/>
      <c r="I45" s="20"/>
      <c r="J45" s="20"/>
      <c r="K45" s="20"/>
      <c r="L45" s="20"/>
      <c r="M45" s="20">
        <v>73515</v>
      </c>
      <c r="N45" s="20"/>
      <c r="O45" s="20"/>
      <c r="P45" s="20"/>
      <c r="S45" s="14"/>
    </row>
    <row r="46" spans="1:19" s="13" customFormat="1" ht="13.8">
      <c r="A46" s="18">
        <v>14</v>
      </c>
      <c r="B46" s="19" t="s">
        <v>69</v>
      </c>
      <c r="C46" s="20">
        <f t="shared" si="1"/>
        <v>22144</v>
      </c>
      <c r="D46" s="20"/>
      <c r="E46" s="20"/>
      <c r="F46" s="20"/>
      <c r="G46" s="20"/>
      <c r="H46" s="20"/>
      <c r="I46" s="20"/>
      <c r="J46" s="20"/>
      <c r="K46" s="20"/>
      <c r="L46" s="20"/>
      <c r="M46" s="20"/>
      <c r="N46" s="20">
        <v>22144</v>
      </c>
      <c r="O46" s="20"/>
      <c r="P46" s="20"/>
      <c r="S46" s="14"/>
    </row>
    <row r="47" spans="1:19" s="13" customFormat="1" ht="13.8">
      <c r="A47" s="18">
        <v>15</v>
      </c>
      <c r="B47" s="19" t="s">
        <v>70</v>
      </c>
      <c r="C47" s="20">
        <f t="shared" si="1"/>
        <v>37395</v>
      </c>
      <c r="D47" s="20"/>
      <c r="E47" s="20"/>
      <c r="F47" s="20"/>
      <c r="G47" s="20"/>
      <c r="H47" s="20"/>
      <c r="I47" s="20"/>
      <c r="J47" s="20"/>
      <c r="K47" s="20"/>
      <c r="L47" s="20">
        <v>6473</v>
      </c>
      <c r="M47" s="20">
        <v>16464</v>
      </c>
      <c r="N47" s="20">
        <v>14458</v>
      </c>
      <c r="O47" s="20"/>
      <c r="P47" s="20"/>
      <c r="S47" s="14"/>
    </row>
    <row r="48" spans="1:19" s="13" customFormat="1" ht="13.8">
      <c r="A48" s="18">
        <v>16</v>
      </c>
      <c r="B48" s="19" t="s">
        <v>71</v>
      </c>
      <c r="C48" s="20">
        <f t="shared" si="1"/>
        <v>49810</v>
      </c>
      <c r="D48" s="20"/>
      <c r="E48" s="20"/>
      <c r="F48" s="20"/>
      <c r="G48" s="20"/>
      <c r="H48" s="20"/>
      <c r="I48" s="20"/>
      <c r="J48" s="20"/>
      <c r="K48" s="20"/>
      <c r="L48" s="20"/>
      <c r="M48" s="20">
        <v>33945</v>
      </c>
      <c r="N48" s="20">
        <v>15865</v>
      </c>
      <c r="O48" s="20"/>
      <c r="P48" s="20"/>
      <c r="S48" s="14"/>
    </row>
    <row r="49" spans="1:19" s="24" customFormat="1" ht="13.8">
      <c r="A49" s="21"/>
      <c r="B49" s="22" t="s">
        <v>61</v>
      </c>
      <c r="C49" s="23">
        <f t="shared" si="1"/>
        <v>3100</v>
      </c>
      <c r="D49" s="23"/>
      <c r="E49" s="23"/>
      <c r="F49" s="23"/>
      <c r="G49" s="23"/>
      <c r="H49" s="23"/>
      <c r="I49" s="23"/>
      <c r="J49" s="23"/>
      <c r="K49" s="23"/>
      <c r="L49" s="23"/>
      <c r="M49" s="23"/>
      <c r="N49" s="23">
        <v>3100</v>
      </c>
      <c r="O49" s="23"/>
      <c r="P49" s="23"/>
      <c r="S49" s="25"/>
    </row>
    <row r="50" spans="1:19" s="13" customFormat="1" ht="13.8">
      <c r="A50" s="18">
        <v>17</v>
      </c>
      <c r="B50" s="19" t="s">
        <v>72</v>
      </c>
      <c r="C50" s="20">
        <f t="shared" si="1"/>
        <v>16525</v>
      </c>
      <c r="D50" s="20"/>
      <c r="E50" s="20"/>
      <c r="F50" s="20"/>
      <c r="G50" s="20"/>
      <c r="H50" s="20"/>
      <c r="I50" s="20"/>
      <c r="J50" s="20"/>
      <c r="K50" s="20"/>
      <c r="L50" s="20"/>
      <c r="M50" s="20">
        <v>6952</v>
      </c>
      <c r="N50" s="20">
        <v>9573</v>
      </c>
      <c r="O50" s="20"/>
      <c r="P50" s="20"/>
      <c r="S50" s="14"/>
    </row>
    <row r="51" spans="1:19" s="24" customFormat="1" ht="13.8">
      <c r="A51" s="21"/>
      <c r="B51" s="22" t="s">
        <v>61</v>
      </c>
      <c r="C51" s="23">
        <f t="shared" si="1"/>
        <v>250</v>
      </c>
      <c r="D51" s="23"/>
      <c r="E51" s="23"/>
      <c r="F51" s="23"/>
      <c r="G51" s="23"/>
      <c r="H51" s="23"/>
      <c r="I51" s="23"/>
      <c r="J51" s="23"/>
      <c r="K51" s="23"/>
      <c r="L51" s="23"/>
      <c r="M51" s="23"/>
      <c r="N51" s="23">
        <v>250</v>
      </c>
      <c r="O51" s="23"/>
      <c r="P51" s="23"/>
      <c r="S51" s="25"/>
    </row>
    <row r="52" spans="1:19" s="13" customFormat="1" ht="13.8">
      <c r="A52" s="18">
        <v>18</v>
      </c>
      <c r="B52" s="19" t="s">
        <v>73</v>
      </c>
      <c r="C52" s="20">
        <f t="shared" si="1"/>
        <v>153768</v>
      </c>
      <c r="D52" s="20">
        <v>15817</v>
      </c>
      <c r="E52" s="20"/>
      <c r="F52" s="20"/>
      <c r="G52" s="20"/>
      <c r="H52" s="20"/>
      <c r="I52" s="20">
        <v>67658</v>
      </c>
      <c r="J52" s="20"/>
      <c r="K52" s="20">
        <f>58684+900</f>
        <v>59584</v>
      </c>
      <c r="L52" s="20"/>
      <c r="M52" s="20"/>
      <c r="N52" s="20">
        <v>10709</v>
      </c>
      <c r="O52" s="20"/>
      <c r="P52" s="20"/>
      <c r="S52" s="14"/>
    </row>
    <row r="53" spans="1:19" s="13" customFormat="1" ht="13.8">
      <c r="A53" s="18">
        <v>19</v>
      </c>
      <c r="B53" s="19" t="s">
        <v>74</v>
      </c>
      <c r="C53" s="20">
        <f t="shared" si="1"/>
        <v>15536</v>
      </c>
      <c r="D53" s="20"/>
      <c r="E53" s="20"/>
      <c r="F53" s="20"/>
      <c r="G53" s="20"/>
      <c r="H53" s="20"/>
      <c r="I53" s="20"/>
      <c r="J53" s="20"/>
      <c r="K53" s="20"/>
      <c r="L53" s="20"/>
      <c r="M53" s="20">
        <v>670</v>
      </c>
      <c r="N53" s="20">
        <v>14866</v>
      </c>
      <c r="O53" s="20"/>
      <c r="P53" s="20"/>
      <c r="S53" s="14"/>
    </row>
    <row r="54" spans="1:19" s="13" customFormat="1" ht="13.8">
      <c r="A54" s="18">
        <v>20</v>
      </c>
      <c r="B54" s="19" t="s">
        <v>75</v>
      </c>
      <c r="C54" s="20">
        <f t="shared" si="1"/>
        <v>835733</v>
      </c>
      <c r="D54" s="20"/>
      <c r="E54" s="20"/>
      <c r="F54" s="20"/>
      <c r="G54" s="20"/>
      <c r="H54" s="20">
        <v>822033</v>
      </c>
      <c r="I54" s="20"/>
      <c r="J54" s="20"/>
      <c r="K54" s="20"/>
      <c r="L54" s="20"/>
      <c r="M54" s="20"/>
      <c r="N54" s="20">
        <v>13700</v>
      </c>
      <c r="O54" s="20"/>
      <c r="P54" s="20"/>
      <c r="S54" s="14"/>
    </row>
    <row r="55" spans="1:19" s="13" customFormat="1" ht="13.8">
      <c r="A55" s="18">
        <v>21</v>
      </c>
      <c r="B55" s="19" t="s">
        <v>76</v>
      </c>
      <c r="C55" s="20">
        <f t="shared" si="1"/>
        <v>13360</v>
      </c>
      <c r="D55" s="20"/>
      <c r="E55" s="20"/>
      <c r="F55" s="20"/>
      <c r="G55" s="20"/>
      <c r="H55" s="20"/>
      <c r="I55" s="20"/>
      <c r="J55" s="20"/>
      <c r="K55" s="20"/>
      <c r="L55" s="20"/>
      <c r="M55" s="20"/>
      <c r="N55" s="20">
        <v>13360</v>
      </c>
      <c r="O55" s="20"/>
      <c r="P55" s="20"/>
      <c r="S55" s="14"/>
    </row>
    <row r="56" spans="1:19" s="13" customFormat="1" ht="13.8">
      <c r="A56" s="18">
        <v>22</v>
      </c>
      <c r="B56" s="19" t="s">
        <v>77</v>
      </c>
      <c r="C56" s="20">
        <f t="shared" si="1"/>
        <v>15084</v>
      </c>
      <c r="D56" s="20">
        <v>1281</v>
      </c>
      <c r="E56" s="20"/>
      <c r="F56" s="20"/>
      <c r="G56" s="20"/>
      <c r="H56" s="20"/>
      <c r="I56" s="20">
        <v>2190</v>
      </c>
      <c r="J56" s="20"/>
      <c r="K56" s="20"/>
      <c r="L56" s="20"/>
      <c r="M56" s="20"/>
      <c r="N56" s="20">
        <v>11613</v>
      </c>
      <c r="O56" s="20"/>
      <c r="P56" s="20"/>
      <c r="S56" s="14"/>
    </row>
    <row r="57" spans="1:19" s="13" customFormat="1" ht="13.8">
      <c r="A57" s="18">
        <v>23</v>
      </c>
      <c r="B57" s="19" t="s">
        <v>78</v>
      </c>
      <c r="C57" s="20">
        <f t="shared" si="1"/>
        <v>25592</v>
      </c>
      <c r="D57" s="20">
        <v>25592</v>
      </c>
      <c r="E57" s="20"/>
      <c r="F57" s="20"/>
      <c r="G57" s="20"/>
      <c r="H57" s="20"/>
      <c r="I57" s="20"/>
      <c r="J57" s="20"/>
      <c r="K57" s="20"/>
      <c r="L57" s="20"/>
      <c r="M57" s="20"/>
      <c r="N57" s="20"/>
      <c r="O57" s="20"/>
      <c r="P57" s="20"/>
      <c r="S57" s="14"/>
    </row>
    <row r="58" spans="1:19" s="13" customFormat="1" ht="13.8">
      <c r="A58" s="18">
        <v>24</v>
      </c>
      <c r="B58" s="19" t="s">
        <v>79</v>
      </c>
      <c r="C58" s="20">
        <f t="shared" si="1"/>
        <v>9288</v>
      </c>
      <c r="D58" s="20">
        <v>9288</v>
      </c>
      <c r="E58" s="20"/>
      <c r="F58" s="20"/>
      <c r="G58" s="20"/>
      <c r="H58" s="20"/>
      <c r="I58" s="20"/>
      <c r="J58" s="20"/>
      <c r="K58" s="20"/>
      <c r="L58" s="20"/>
      <c r="M58" s="20"/>
      <c r="N58" s="20"/>
      <c r="O58" s="20"/>
      <c r="P58" s="20"/>
      <c r="S58" s="14"/>
    </row>
    <row r="59" spans="1:19" s="13" customFormat="1" ht="13.8">
      <c r="A59" s="18">
        <v>25</v>
      </c>
      <c r="B59" s="19" t="s">
        <v>80</v>
      </c>
      <c r="C59" s="20">
        <f t="shared" si="1"/>
        <v>21752</v>
      </c>
      <c r="D59" s="20">
        <v>21752</v>
      </c>
      <c r="E59" s="20"/>
      <c r="F59" s="20"/>
      <c r="G59" s="20"/>
      <c r="H59" s="20"/>
      <c r="I59" s="20"/>
      <c r="J59" s="20"/>
      <c r="K59" s="20"/>
      <c r="L59" s="20"/>
      <c r="M59" s="20"/>
      <c r="N59" s="20"/>
      <c r="O59" s="20"/>
      <c r="P59" s="20"/>
      <c r="S59" s="14"/>
    </row>
    <row r="60" spans="1:19" s="13" customFormat="1" ht="13.8">
      <c r="A60" s="18">
        <v>26</v>
      </c>
      <c r="B60" s="19" t="s">
        <v>81</v>
      </c>
      <c r="C60" s="20">
        <f t="shared" ref="C60:C118" si="8">SUM(D60:P60)</f>
        <v>11325</v>
      </c>
      <c r="D60" s="20">
        <v>11325</v>
      </c>
      <c r="E60" s="20"/>
      <c r="F60" s="20"/>
      <c r="G60" s="20"/>
      <c r="H60" s="20"/>
      <c r="I60" s="20"/>
      <c r="J60" s="20"/>
      <c r="K60" s="20"/>
      <c r="L60" s="20"/>
      <c r="M60" s="20"/>
      <c r="N60" s="20"/>
      <c r="O60" s="20"/>
      <c r="P60" s="20"/>
      <c r="S60" s="14"/>
    </row>
    <row r="61" spans="1:19" s="13" customFormat="1" ht="13.8">
      <c r="A61" s="18">
        <v>27</v>
      </c>
      <c r="B61" s="19" t="s">
        <v>82</v>
      </c>
      <c r="C61" s="20">
        <f t="shared" si="8"/>
        <v>15787</v>
      </c>
      <c r="D61" s="20">
        <v>15787</v>
      </c>
      <c r="E61" s="20"/>
      <c r="F61" s="20"/>
      <c r="G61" s="20"/>
      <c r="H61" s="20"/>
      <c r="I61" s="20"/>
      <c r="J61" s="20"/>
      <c r="K61" s="20"/>
      <c r="L61" s="20"/>
      <c r="M61" s="20"/>
      <c r="N61" s="20"/>
      <c r="O61" s="20"/>
      <c r="P61" s="20"/>
      <c r="S61" s="14"/>
    </row>
    <row r="62" spans="1:19" s="13" customFormat="1" ht="13.8">
      <c r="A62" s="18">
        <v>28</v>
      </c>
      <c r="B62" s="19" t="s">
        <v>83</v>
      </c>
      <c r="C62" s="20">
        <f t="shared" si="8"/>
        <v>5409</v>
      </c>
      <c r="D62" s="20"/>
      <c r="E62" s="20"/>
      <c r="F62" s="20"/>
      <c r="G62" s="20"/>
      <c r="H62" s="20"/>
      <c r="I62" s="20"/>
      <c r="J62" s="20"/>
      <c r="K62" s="20"/>
      <c r="L62" s="20"/>
      <c r="M62" s="20"/>
      <c r="N62" s="20">
        <v>5409</v>
      </c>
      <c r="O62" s="20"/>
      <c r="P62" s="20"/>
      <c r="S62" s="14"/>
    </row>
    <row r="63" spans="1:19" s="13" customFormat="1" ht="13.8">
      <c r="A63" s="18">
        <v>29</v>
      </c>
      <c r="B63" s="19" t="s">
        <v>84</v>
      </c>
      <c r="C63" s="20">
        <f t="shared" si="8"/>
        <v>21914</v>
      </c>
      <c r="D63" s="20"/>
      <c r="E63" s="20"/>
      <c r="F63" s="20"/>
      <c r="G63" s="20"/>
      <c r="H63" s="20"/>
      <c r="I63" s="20"/>
      <c r="J63" s="20"/>
      <c r="K63" s="20"/>
      <c r="L63" s="20"/>
      <c r="M63" s="20"/>
      <c r="N63" s="20">
        <v>21914</v>
      </c>
      <c r="O63" s="20"/>
      <c r="P63" s="20"/>
      <c r="S63" s="14"/>
    </row>
    <row r="64" spans="1:19" s="13" customFormat="1" ht="13.8">
      <c r="A64" s="18">
        <v>30</v>
      </c>
      <c r="B64" s="19" t="s">
        <v>85</v>
      </c>
      <c r="C64" s="20">
        <f>SUM(D64:P64)</f>
        <v>34100</v>
      </c>
      <c r="D64" s="20"/>
      <c r="E64" s="20"/>
      <c r="F64" s="20"/>
      <c r="G64" s="20"/>
      <c r="H64" s="20"/>
      <c r="I64" s="20"/>
      <c r="J64" s="20"/>
      <c r="K64" s="20"/>
      <c r="L64" s="20"/>
      <c r="M64" s="20">
        <v>4777</v>
      </c>
      <c r="N64" s="20">
        <v>29323</v>
      </c>
      <c r="O64" s="20"/>
      <c r="P64" s="20"/>
      <c r="S64" s="14"/>
    </row>
    <row r="65" spans="1:19" s="24" customFormat="1" ht="13.8">
      <c r="A65" s="21"/>
      <c r="B65" s="22" t="s">
        <v>61</v>
      </c>
      <c r="C65" s="23">
        <f>SUM(D65:P65)</f>
        <v>2450</v>
      </c>
      <c r="D65" s="23"/>
      <c r="E65" s="23"/>
      <c r="F65" s="23"/>
      <c r="G65" s="23"/>
      <c r="H65" s="23"/>
      <c r="I65" s="23"/>
      <c r="J65" s="23"/>
      <c r="K65" s="23"/>
      <c r="L65" s="23"/>
      <c r="M65" s="23"/>
      <c r="N65" s="23">
        <v>2450</v>
      </c>
      <c r="O65" s="23"/>
      <c r="P65" s="23"/>
      <c r="S65" s="25"/>
    </row>
    <row r="66" spans="1:19" s="13" customFormat="1" ht="13.8">
      <c r="A66" s="15" t="s">
        <v>49</v>
      </c>
      <c r="B66" s="16" t="s">
        <v>87</v>
      </c>
      <c r="C66" s="17">
        <f>SUM(D66:P66)</f>
        <v>53533</v>
      </c>
      <c r="D66" s="17">
        <f>SUM(D67:D98)-D93</f>
        <v>0</v>
      </c>
      <c r="E66" s="17">
        <f t="shared" ref="E66:P66" si="9">SUM(E67:E98)-E93</f>
        <v>370</v>
      </c>
      <c r="F66" s="17">
        <f t="shared" si="9"/>
        <v>0</v>
      </c>
      <c r="G66" s="17">
        <f t="shared" si="9"/>
        <v>0</v>
      </c>
      <c r="H66" s="17">
        <f t="shared" si="9"/>
        <v>0</v>
      </c>
      <c r="I66" s="17">
        <f t="shared" si="9"/>
        <v>0</v>
      </c>
      <c r="J66" s="17">
        <f t="shared" si="9"/>
        <v>0</v>
      </c>
      <c r="K66" s="17">
        <f t="shared" si="9"/>
        <v>0</v>
      </c>
      <c r="L66" s="17">
        <f t="shared" si="9"/>
        <v>0</v>
      </c>
      <c r="M66" s="17">
        <f t="shared" si="9"/>
        <v>0</v>
      </c>
      <c r="N66" s="17">
        <f t="shared" si="9"/>
        <v>53163</v>
      </c>
      <c r="O66" s="17">
        <f t="shared" si="9"/>
        <v>0</v>
      </c>
      <c r="P66" s="17">
        <f t="shared" si="9"/>
        <v>0</v>
      </c>
      <c r="S66" s="14"/>
    </row>
    <row r="67" spans="1:19" s="13" customFormat="1" ht="13.8">
      <c r="A67" s="18">
        <v>1</v>
      </c>
      <c r="B67" s="19" t="s">
        <v>88</v>
      </c>
      <c r="C67" s="20">
        <f t="shared" si="8"/>
        <v>187</v>
      </c>
      <c r="D67" s="20"/>
      <c r="E67" s="20"/>
      <c r="F67" s="20"/>
      <c r="G67" s="20"/>
      <c r="H67" s="20"/>
      <c r="I67" s="20"/>
      <c r="J67" s="20"/>
      <c r="K67" s="20"/>
      <c r="L67" s="20"/>
      <c r="M67" s="20"/>
      <c r="N67" s="20">
        <v>187</v>
      </c>
      <c r="O67" s="20"/>
      <c r="P67" s="20"/>
      <c r="S67" s="14"/>
    </row>
    <row r="68" spans="1:19" s="13" customFormat="1" ht="13.8">
      <c r="A68" s="18">
        <v>2</v>
      </c>
      <c r="B68" s="19" t="s">
        <v>89</v>
      </c>
      <c r="C68" s="20">
        <f t="shared" si="8"/>
        <v>100</v>
      </c>
      <c r="D68" s="20"/>
      <c r="E68" s="20"/>
      <c r="F68" s="20"/>
      <c r="G68" s="20"/>
      <c r="H68" s="20"/>
      <c r="I68" s="20"/>
      <c r="J68" s="20"/>
      <c r="K68" s="20"/>
      <c r="L68" s="20"/>
      <c r="M68" s="20"/>
      <c r="N68" s="20">
        <v>100</v>
      </c>
      <c r="O68" s="20"/>
      <c r="P68" s="20"/>
      <c r="S68" s="14"/>
    </row>
    <row r="69" spans="1:19" s="13" customFormat="1" ht="13.8">
      <c r="A69" s="18">
        <v>3</v>
      </c>
      <c r="B69" s="19" t="s">
        <v>90</v>
      </c>
      <c r="C69" s="20">
        <f t="shared" si="8"/>
        <v>70</v>
      </c>
      <c r="D69" s="20"/>
      <c r="E69" s="20"/>
      <c r="F69" s="20"/>
      <c r="G69" s="20"/>
      <c r="H69" s="20"/>
      <c r="I69" s="20"/>
      <c r="J69" s="20"/>
      <c r="K69" s="20"/>
      <c r="L69" s="20"/>
      <c r="M69" s="20"/>
      <c r="N69" s="20">
        <v>70</v>
      </c>
      <c r="O69" s="20"/>
      <c r="P69" s="20"/>
      <c r="S69" s="14"/>
    </row>
    <row r="70" spans="1:19" s="13" customFormat="1" ht="13.8">
      <c r="A70" s="18">
        <v>4</v>
      </c>
      <c r="B70" s="19" t="s">
        <v>91</v>
      </c>
      <c r="C70" s="20">
        <f t="shared" si="8"/>
        <v>521</v>
      </c>
      <c r="D70" s="20"/>
      <c r="E70" s="20"/>
      <c r="F70" s="20"/>
      <c r="G70" s="20"/>
      <c r="H70" s="20"/>
      <c r="I70" s="20"/>
      <c r="J70" s="20"/>
      <c r="K70" s="20"/>
      <c r="L70" s="20"/>
      <c r="M70" s="20"/>
      <c r="N70" s="20">
        <v>521</v>
      </c>
      <c r="O70" s="20"/>
      <c r="P70" s="20"/>
      <c r="S70" s="14"/>
    </row>
    <row r="71" spans="1:19" s="13" customFormat="1" ht="13.8">
      <c r="A71" s="18">
        <v>5</v>
      </c>
      <c r="B71" s="19" t="s">
        <v>92</v>
      </c>
      <c r="C71" s="20">
        <f t="shared" si="8"/>
        <v>491</v>
      </c>
      <c r="D71" s="20"/>
      <c r="E71" s="20"/>
      <c r="F71" s="20"/>
      <c r="G71" s="20"/>
      <c r="H71" s="20"/>
      <c r="I71" s="20"/>
      <c r="J71" s="20"/>
      <c r="K71" s="20"/>
      <c r="L71" s="20"/>
      <c r="M71" s="20"/>
      <c r="N71" s="20">
        <v>491</v>
      </c>
      <c r="O71" s="20"/>
      <c r="P71" s="20"/>
      <c r="S71" s="14"/>
    </row>
    <row r="72" spans="1:19" s="13" customFormat="1" ht="13.8">
      <c r="A72" s="18">
        <v>6</v>
      </c>
      <c r="B72" s="19" t="s">
        <v>93</v>
      </c>
      <c r="C72" s="20">
        <f t="shared" si="8"/>
        <v>393</v>
      </c>
      <c r="D72" s="20"/>
      <c r="E72" s="20"/>
      <c r="F72" s="20"/>
      <c r="G72" s="20"/>
      <c r="H72" s="20"/>
      <c r="I72" s="20"/>
      <c r="J72" s="20"/>
      <c r="K72" s="20"/>
      <c r="L72" s="20"/>
      <c r="M72" s="20"/>
      <c r="N72" s="20">
        <v>393</v>
      </c>
      <c r="O72" s="20"/>
      <c r="P72" s="20"/>
      <c r="S72" s="14"/>
    </row>
    <row r="73" spans="1:19" s="13" customFormat="1" ht="13.8">
      <c r="A73" s="18">
        <v>7</v>
      </c>
      <c r="B73" s="19" t="s">
        <v>94</v>
      </c>
      <c r="C73" s="20">
        <f t="shared" si="8"/>
        <v>3213</v>
      </c>
      <c r="D73" s="20"/>
      <c r="E73" s="20"/>
      <c r="F73" s="20"/>
      <c r="G73" s="20"/>
      <c r="H73" s="20"/>
      <c r="I73" s="20"/>
      <c r="J73" s="20"/>
      <c r="K73" s="20"/>
      <c r="L73" s="20"/>
      <c r="M73" s="20"/>
      <c r="N73" s="20">
        <v>3213</v>
      </c>
      <c r="O73" s="20"/>
      <c r="P73" s="20"/>
      <c r="S73" s="14"/>
    </row>
    <row r="74" spans="1:19" s="13" customFormat="1" ht="13.8">
      <c r="A74" s="18">
        <v>8</v>
      </c>
      <c r="B74" s="19" t="s">
        <v>95</v>
      </c>
      <c r="C74" s="20">
        <f t="shared" si="8"/>
        <v>4118</v>
      </c>
      <c r="D74" s="20"/>
      <c r="E74" s="20"/>
      <c r="F74" s="20"/>
      <c r="G74" s="20"/>
      <c r="H74" s="20"/>
      <c r="I74" s="20"/>
      <c r="J74" s="20"/>
      <c r="K74" s="20"/>
      <c r="L74" s="20"/>
      <c r="M74" s="20"/>
      <c r="N74" s="20">
        <v>4118</v>
      </c>
      <c r="O74" s="20"/>
      <c r="P74" s="20"/>
      <c r="S74" s="14"/>
    </row>
    <row r="75" spans="1:19" s="13" customFormat="1" ht="13.8">
      <c r="A75" s="18">
        <v>9</v>
      </c>
      <c r="B75" s="19" t="s">
        <v>96</v>
      </c>
      <c r="C75" s="20">
        <f t="shared" si="8"/>
        <v>53</v>
      </c>
      <c r="D75" s="20"/>
      <c r="E75" s="20"/>
      <c r="F75" s="20"/>
      <c r="G75" s="20"/>
      <c r="H75" s="20"/>
      <c r="I75" s="20"/>
      <c r="J75" s="20"/>
      <c r="K75" s="20"/>
      <c r="L75" s="20"/>
      <c r="M75" s="20"/>
      <c r="N75" s="20">
        <v>53</v>
      </c>
      <c r="O75" s="20"/>
      <c r="P75" s="20"/>
      <c r="S75" s="14"/>
    </row>
    <row r="76" spans="1:19" s="13" customFormat="1" ht="13.8">
      <c r="A76" s="18">
        <v>10</v>
      </c>
      <c r="B76" s="19" t="s">
        <v>97</v>
      </c>
      <c r="C76" s="20">
        <f t="shared" si="8"/>
        <v>420</v>
      </c>
      <c r="D76" s="20"/>
      <c r="E76" s="20"/>
      <c r="F76" s="20"/>
      <c r="G76" s="20"/>
      <c r="H76" s="20"/>
      <c r="I76" s="20"/>
      <c r="J76" s="20"/>
      <c r="K76" s="20"/>
      <c r="L76" s="20"/>
      <c r="M76" s="20"/>
      <c r="N76" s="20">
        <v>420</v>
      </c>
      <c r="O76" s="20"/>
      <c r="P76" s="20"/>
      <c r="S76" s="14"/>
    </row>
    <row r="77" spans="1:19" s="13" customFormat="1" ht="13.8">
      <c r="A77" s="18">
        <v>11</v>
      </c>
      <c r="B77" s="19" t="s">
        <v>98</v>
      </c>
      <c r="C77" s="20">
        <f t="shared" si="8"/>
        <v>1579</v>
      </c>
      <c r="D77" s="20"/>
      <c r="E77" s="20"/>
      <c r="F77" s="20"/>
      <c r="G77" s="20"/>
      <c r="H77" s="20"/>
      <c r="I77" s="20"/>
      <c r="J77" s="20"/>
      <c r="K77" s="20"/>
      <c r="L77" s="20"/>
      <c r="M77" s="20"/>
      <c r="N77" s="20">
        <v>1579</v>
      </c>
      <c r="O77" s="20"/>
      <c r="P77" s="20"/>
      <c r="S77" s="14"/>
    </row>
    <row r="78" spans="1:19" s="13" customFormat="1" ht="13.8">
      <c r="A78" s="18">
        <v>12</v>
      </c>
      <c r="B78" s="19" t="s">
        <v>99</v>
      </c>
      <c r="C78" s="20">
        <f t="shared" si="8"/>
        <v>455</v>
      </c>
      <c r="D78" s="20"/>
      <c r="E78" s="20"/>
      <c r="F78" s="20"/>
      <c r="G78" s="20"/>
      <c r="H78" s="20"/>
      <c r="I78" s="20"/>
      <c r="J78" s="20"/>
      <c r="K78" s="20"/>
      <c r="L78" s="20"/>
      <c r="M78" s="20"/>
      <c r="N78" s="20">
        <v>455</v>
      </c>
      <c r="O78" s="20"/>
      <c r="P78" s="20"/>
      <c r="S78" s="14"/>
    </row>
    <row r="79" spans="1:19" s="13" customFormat="1" ht="13.8">
      <c r="A79" s="18">
        <v>13</v>
      </c>
      <c r="B79" s="19" t="s">
        <v>100</v>
      </c>
      <c r="C79" s="20">
        <f t="shared" si="8"/>
        <v>552</v>
      </c>
      <c r="D79" s="20"/>
      <c r="E79" s="20"/>
      <c r="F79" s="20"/>
      <c r="G79" s="20"/>
      <c r="H79" s="20"/>
      <c r="I79" s="20"/>
      <c r="J79" s="20"/>
      <c r="K79" s="20"/>
      <c r="L79" s="20"/>
      <c r="M79" s="20"/>
      <c r="N79" s="20">
        <v>552</v>
      </c>
      <c r="O79" s="20"/>
      <c r="P79" s="20"/>
      <c r="S79" s="14"/>
    </row>
    <row r="80" spans="1:19" s="13" customFormat="1" ht="13.8">
      <c r="A80" s="18">
        <v>14</v>
      </c>
      <c r="B80" s="19" t="s">
        <v>101</v>
      </c>
      <c r="C80" s="20">
        <f t="shared" si="8"/>
        <v>230</v>
      </c>
      <c r="D80" s="20"/>
      <c r="E80" s="20"/>
      <c r="F80" s="20"/>
      <c r="G80" s="20"/>
      <c r="H80" s="20"/>
      <c r="I80" s="20"/>
      <c r="J80" s="20"/>
      <c r="K80" s="20"/>
      <c r="L80" s="20"/>
      <c r="M80" s="20"/>
      <c r="N80" s="20">
        <v>230</v>
      </c>
      <c r="O80" s="20"/>
      <c r="P80" s="20"/>
      <c r="S80" s="14"/>
    </row>
    <row r="81" spans="1:19" s="13" customFormat="1" ht="13.8">
      <c r="A81" s="18">
        <v>15</v>
      </c>
      <c r="B81" s="19" t="s">
        <v>102</v>
      </c>
      <c r="C81" s="20">
        <f t="shared" si="8"/>
        <v>80</v>
      </c>
      <c r="D81" s="20"/>
      <c r="E81" s="20"/>
      <c r="F81" s="20"/>
      <c r="G81" s="20"/>
      <c r="H81" s="20"/>
      <c r="I81" s="20"/>
      <c r="J81" s="20"/>
      <c r="K81" s="20"/>
      <c r="L81" s="20"/>
      <c r="M81" s="20"/>
      <c r="N81" s="20">
        <v>80</v>
      </c>
      <c r="O81" s="20"/>
      <c r="P81" s="20"/>
      <c r="S81" s="14"/>
    </row>
    <row r="82" spans="1:19" s="13" customFormat="1" ht="13.8">
      <c r="A82" s="18">
        <v>16</v>
      </c>
      <c r="B82" s="19" t="s">
        <v>103</v>
      </c>
      <c r="C82" s="20">
        <f t="shared" si="8"/>
        <v>680</v>
      </c>
      <c r="D82" s="20"/>
      <c r="E82" s="20"/>
      <c r="F82" s="20"/>
      <c r="G82" s="20"/>
      <c r="H82" s="20"/>
      <c r="I82" s="20"/>
      <c r="J82" s="20"/>
      <c r="K82" s="20"/>
      <c r="L82" s="20"/>
      <c r="M82" s="20"/>
      <c r="N82" s="20">
        <v>680</v>
      </c>
      <c r="O82" s="20"/>
      <c r="P82" s="20"/>
      <c r="S82" s="14"/>
    </row>
    <row r="83" spans="1:19" s="13" customFormat="1" ht="13.8">
      <c r="A83" s="18">
        <v>17</v>
      </c>
      <c r="B83" s="28" t="s">
        <v>104</v>
      </c>
      <c r="C83" s="20">
        <f t="shared" si="8"/>
        <v>333</v>
      </c>
      <c r="D83" s="20"/>
      <c r="E83" s="20"/>
      <c r="F83" s="20"/>
      <c r="G83" s="20"/>
      <c r="H83" s="20"/>
      <c r="I83" s="20"/>
      <c r="J83" s="20"/>
      <c r="K83" s="20"/>
      <c r="L83" s="20"/>
      <c r="M83" s="20"/>
      <c r="N83" s="20">
        <v>333</v>
      </c>
      <c r="O83" s="20"/>
      <c r="P83" s="20"/>
      <c r="S83" s="14"/>
    </row>
    <row r="84" spans="1:19" s="13" customFormat="1" ht="13.8">
      <c r="A84" s="18">
        <v>18</v>
      </c>
      <c r="B84" s="19" t="s">
        <v>105</v>
      </c>
      <c r="C84" s="20">
        <f t="shared" si="8"/>
        <v>360</v>
      </c>
      <c r="D84" s="20"/>
      <c r="E84" s="20"/>
      <c r="F84" s="20"/>
      <c r="G84" s="20"/>
      <c r="H84" s="20"/>
      <c r="I84" s="20"/>
      <c r="J84" s="20"/>
      <c r="K84" s="20"/>
      <c r="L84" s="20"/>
      <c r="M84" s="20"/>
      <c r="N84" s="20">
        <v>360</v>
      </c>
      <c r="O84" s="20"/>
      <c r="P84" s="20"/>
      <c r="S84" s="14"/>
    </row>
    <row r="85" spans="1:19" s="13" customFormat="1" ht="13.8">
      <c r="A85" s="18">
        <v>19</v>
      </c>
      <c r="B85" s="19" t="s">
        <v>106</v>
      </c>
      <c r="C85" s="20">
        <f t="shared" si="8"/>
        <v>6845</v>
      </c>
      <c r="D85" s="20"/>
      <c r="E85" s="20"/>
      <c r="F85" s="20"/>
      <c r="G85" s="20"/>
      <c r="H85" s="20"/>
      <c r="I85" s="20"/>
      <c r="J85" s="20"/>
      <c r="K85" s="20"/>
      <c r="L85" s="20"/>
      <c r="M85" s="20"/>
      <c r="N85" s="20">
        <v>6845</v>
      </c>
      <c r="O85" s="20"/>
      <c r="P85" s="20"/>
      <c r="S85" s="14"/>
    </row>
    <row r="86" spans="1:19" s="13" customFormat="1" ht="13.8">
      <c r="A86" s="18">
        <v>20</v>
      </c>
      <c r="B86" s="19" t="s">
        <v>107</v>
      </c>
      <c r="C86" s="20">
        <f t="shared" si="8"/>
        <v>426</v>
      </c>
      <c r="D86" s="20"/>
      <c r="E86" s="20"/>
      <c r="F86" s="20"/>
      <c r="G86" s="20"/>
      <c r="H86" s="20"/>
      <c r="I86" s="20"/>
      <c r="J86" s="20"/>
      <c r="K86" s="20"/>
      <c r="L86" s="20"/>
      <c r="M86" s="20"/>
      <c r="N86" s="20">
        <v>426</v>
      </c>
      <c r="O86" s="20"/>
      <c r="P86" s="20"/>
      <c r="S86" s="14"/>
    </row>
    <row r="87" spans="1:19" s="13" customFormat="1" ht="13.8">
      <c r="A87" s="18">
        <v>21</v>
      </c>
      <c r="B87" s="19" t="s">
        <v>108</v>
      </c>
      <c r="C87" s="20">
        <f t="shared" si="8"/>
        <v>582</v>
      </c>
      <c r="D87" s="20"/>
      <c r="E87" s="20"/>
      <c r="F87" s="20"/>
      <c r="G87" s="20"/>
      <c r="H87" s="20"/>
      <c r="I87" s="20"/>
      <c r="J87" s="20"/>
      <c r="K87" s="20"/>
      <c r="L87" s="20"/>
      <c r="M87" s="20"/>
      <c r="N87" s="20">
        <v>582</v>
      </c>
      <c r="O87" s="20"/>
      <c r="P87" s="20"/>
      <c r="S87" s="14"/>
    </row>
    <row r="88" spans="1:19" s="13" customFormat="1" ht="13.8">
      <c r="A88" s="18">
        <v>22</v>
      </c>
      <c r="B88" s="19" t="s">
        <v>109</v>
      </c>
      <c r="C88" s="20">
        <f t="shared" si="8"/>
        <v>1040</v>
      </c>
      <c r="D88" s="20"/>
      <c r="E88" s="20"/>
      <c r="F88" s="20"/>
      <c r="G88" s="20"/>
      <c r="H88" s="20"/>
      <c r="I88" s="20"/>
      <c r="J88" s="20"/>
      <c r="K88" s="20"/>
      <c r="L88" s="20"/>
      <c r="M88" s="20"/>
      <c r="N88" s="20">
        <v>1040</v>
      </c>
      <c r="O88" s="20"/>
      <c r="P88" s="20"/>
      <c r="S88" s="14"/>
    </row>
    <row r="89" spans="1:19" s="13" customFormat="1" ht="13.8">
      <c r="A89" s="18">
        <v>23</v>
      </c>
      <c r="B89" s="19" t="s">
        <v>110</v>
      </c>
      <c r="C89" s="20">
        <f t="shared" si="8"/>
        <v>714</v>
      </c>
      <c r="D89" s="20"/>
      <c r="E89" s="20"/>
      <c r="F89" s="20"/>
      <c r="G89" s="20"/>
      <c r="H89" s="20"/>
      <c r="I89" s="20"/>
      <c r="J89" s="20"/>
      <c r="K89" s="20"/>
      <c r="L89" s="20"/>
      <c r="M89" s="20"/>
      <c r="N89" s="20">
        <v>714</v>
      </c>
      <c r="O89" s="20"/>
      <c r="P89" s="20"/>
      <c r="S89" s="14"/>
    </row>
    <row r="90" spans="1:19" s="13" customFormat="1" ht="13.8">
      <c r="A90" s="18">
        <v>24</v>
      </c>
      <c r="B90" s="19" t="s">
        <v>111</v>
      </c>
      <c r="C90" s="20">
        <f t="shared" si="8"/>
        <v>345</v>
      </c>
      <c r="D90" s="20"/>
      <c r="E90" s="20"/>
      <c r="F90" s="20"/>
      <c r="G90" s="20"/>
      <c r="H90" s="20"/>
      <c r="I90" s="20"/>
      <c r="J90" s="20"/>
      <c r="K90" s="20"/>
      <c r="L90" s="20"/>
      <c r="M90" s="20"/>
      <c r="N90" s="20">
        <v>345</v>
      </c>
      <c r="O90" s="20"/>
      <c r="P90" s="20"/>
      <c r="S90" s="14"/>
    </row>
    <row r="91" spans="1:19" s="13" customFormat="1" ht="13.8">
      <c r="A91" s="18">
        <v>25</v>
      </c>
      <c r="B91" s="19" t="s">
        <v>112</v>
      </c>
      <c r="C91" s="20">
        <f t="shared" si="8"/>
        <v>2485</v>
      </c>
      <c r="D91" s="20"/>
      <c r="E91" s="20"/>
      <c r="F91" s="20"/>
      <c r="G91" s="20"/>
      <c r="H91" s="20"/>
      <c r="I91" s="20"/>
      <c r="J91" s="20"/>
      <c r="K91" s="20"/>
      <c r="L91" s="20"/>
      <c r="M91" s="20"/>
      <c r="N91" s="20">
        <v>2485</v>
      </c>
      <c r="O91" s="20"/>
      <c r="P91" s="20"/>
      <c r="S91" s="14"/>
    </row>
    <row r="92" spans="1:19" s="13" customFormat="1" ht="13.8">
      <c r="A92" s="18">
        <v>26</v>
      </c>
      <c r="B92" s="19" t="s">
        <v>113</v>
      </c>
      <c r="C92" s="20">
        <f t="shared" si="8"/>
        <v>11313</v>
      </c>
      <c r="D92" s="20"/>
      <c r="E92" s="20"/>
      <c r="F92" s="20"/>
      <c r="G92" s="20"/>
      <c r="H92" s="20"/>
      <c r="I92" s="20"/>
      <c r="J92" s="20"/>
      <c r="K92" s="20"/>
      <c r="L92" s="20"/>
      <c r="M92" s="20"/>
      <c r="N92" s="20">
        <v>11313</v>
      </c>
      <c r="O92" s="20"/>
      <c r="P92" s="20"/>
      <c r="S92" s="14"/>
    </row>
    <row r="93" spans="1:19" s="24" customFormat="1" ht="13.8">
      <c r="A93" s="21"/>
      <c r="B93" s="22" t="s">
        <v>114</v>
      </c>
      <c r="C93" s="23">
        <f t="shared" si="8"/>
        <v>1000</v>
      </c>
      <c r="D93" s="23"/>
      <c r="E93" s="23"/>
      <c r="F93" s="23"/>
      <c r="G93" s="23"/>
      <c r="H93" s="23"/>
      <c r="I93" s="23"/>
      <c r="J93" s="23"/>
      <c r="K93" s="23"/>
      <c r="L93" s="23"/>
      <c r="M93" s="23"/>
      <c r="N93" s="23">
        <v>1000</v>
      </c>
      <c r="O93" s="23"/>
      <c r="P93" s="23"/>
      <c r="S93" s="25"/>
    </row>
    <row r="94" spans="1:19" s="13" customFormat="1" ht="13.8">
      <c r="A94" s="18">
        <v>27</v>
      </c>
      <c r="B94" s="19" t="s">
        <v>115</v>
      </c>
      <c r="C94" s="20">
        <f t="shared" si="8"/>
        <v>3447</v>
      </c>
      <c r="D94" s="20"/>
      <c r="E94" s="20"/>
      <c r="F94" s="20"/>
      <c r="G94" s="20"/>
      <c r="H94" s="20"/>
      <c r="I94" s="20"/>
      <c r="J94" s="20"/>
      <c r="K94" s="20"/>
      <c r="L94" s="20"/>
      <c r="M94" s="20"/>
      <c r="N94" s="20">
        <v>3447</v>
      </c>
      <c r="O94" s="20"/>
      <c r="P94" s="20"/>
      <c r="S94" s="14"/>
    </row>
    <row r="95" spans="1:19" s="13" customFormat="1" ht="13.8">
      <c r="A95" s="18">
        <v>28</v>
      </c>
      <c r="B95" s="19" t="s">
        <v>116</v>
      </c>
      <c r="C95" s="20">
        <f t="shared" si="8"/>
        <v>4759</v>
      </c>
      <c r="D95" s="20"/>
      <c r="E95" s="20">
        <v>370</v>
      </c>
      <c r="F95" s="20"/>
      <c r="G95" s="20"/>
      <c r="H95" s="20"/>
      <c r="I95" s="20"/>
      <c r="J95" s="20"/>
      <c r="K95" s="20"/>
      <c r="L95" s="20"/>
      <c r="M95" s="20"/>
      <c r="N95" s="20">
        <v>4389</v>
      </c>
      <c r="O95" s="20"/>
      <c r="P95" s="20"/>
      <c r="S95" s="14"/>
    </row>
    <row r="96" spans="1:19" s="13" customFormat="1" ht="13.8">
      <c r="A96" s="18">
        <v>29</v>
      </c>
      <c r="B96" s="19" t="s">
        <v>117</v>
      </c>
      <c r="C96" s="20">
        <f t="shared" si="8"/>
        <v>1768</v>
      </c>
      <c r="D96" s="20"/>
      <c r="E96" s="20"/>
      <c r="F96" s="20"/>
      <c r="G96" s="20"/>
      <c r="H96" s="20"/>
      <c r="I96" s="20"/>
      <c r="J96" s="20"/>
      <c r="K96" s="20"/>
      <c r="L96" s="20"/>
      <c r="M96" s="20"/>
      <c r="N96" s="20">
        <v>1768</v>
      </c>
      <c r="O96" s="20"/>
      <c r="P96" s="20"/>
      <c r="S96" s="14"/>
    </row>
    <row r="97" spans="1:19" s="13" customFormat="1" ht="13.8">
      <c r="A97" s="18">
        <v>30</v>
      </c>
      <c r="B97" s="19" t="s">
        <v>118</v>
      </c>
      <c r="C97" s="20">
        <f t="shared" si="8"/>
        <v>5854</v>
      </c>
      <c r="D97" s="20"/>
      <c r="E97" s="20"/>
      <c r="F97" s="20"/>
      <c r="G97" s="20"/>
      <c r="H97" s="20"/>
      <c r="I97" s="20"/>
      <c r="J97" s="20"/>
      <c r="K97" s="20"/>
      <c r="L97" s="20"/>
      <c r="M97" s="20"/>
      <c r="N97" s="20">
        <v>5854</v>
      </c>
      <c r="O97" s="20"/>
      <c r="P97" s="20"/>
      <c r="S97" s="14"/>
    </row>
    <row r="98" spans="1:19" s="13" customFormat="1" ht="13.8">
      <c r="A98" s="18">
        <v>31</v>
      </c>
      <c r="B98" s="19" t="s">
        <v>119</v>
      </c>
      <c r="C98" s="20">
        <f t="shared" si="8"/>
        <v>120</v>
      </c>
      <c r="D98" s="20"/>
      <c r="E98" s="20"/>
      <c r="F98" s="20"/>
      <c r="G98" s="20"/>
      <c r="H98" s="20"/>
      <c r="I98" s="20"/>
      <c r="J98" s="20"/>
      <c r="K98" s="20"/>
      <c r="L98" s="20"/>
      <c r="M98" s="20"/>
      <c r="N98" s="20">
        <v>120</v>
      </c>
      <c r="O98" s="20"/>
      <c r="P98" s="20"/>
      <c r="S98" s="14"/>
    </row>
    <row r="99" spans="1:19" s="13" customFormat="1" ht="13.8">
      <c r="A99" s="15" t="s">
        <v>86</v>
      </c>
      <c r="B99" s="16" t="s">
        <v>121</v>
      </c>
      <c r="C99" s="17">
        <f t="shared" si="8"/>
        <v>52435</v>
      </c>
      <c r="D99" s="17">
        <f t="shared" ref="D99:P99" si="10">D100+D113</f>
        <v>0</v>
      </c>
      <c r="E99" s="17">
        <f t="shared" si="10"/>
        <v>0</v>
      </c>
      <c r="F99" s="17">
        <f t="shared" si="10"/>
        <v>0</v>
      </c>
      <c r="G99" s="17">
        <f t="shared" si="10"/>
        <v>0</v>
      </c>
      <c r="H99" s="17">
        <f t="shared" si="10"/>
        <v>0</v>
      </c>
      <c r="I99" s="17">
        <f t="shared" si="10"/>
        <v>0</v>
      </c>
      <c r="J99" s="17">
        <f t="shared" si="10"/>
        <v>0</v>
      </c>
      <c r="K99" s="17">
        <f t="shared" si="10"/>
        <v>0</v>
      </c>
      <c r="L99" s="17">
        <f t="shared" si="10"/>
        <v>0</v>
      </c>
      <c r="M99" s="17">
        <f t="shared" si="10"/>
        <v>52435</v>
      </c>
      <c r="N99" s="17">
        <f t="shared" si="10"/>
        <v>0</v>
      </c>
      <c r="O99" s="17">
        <f t="shared" si="10"/>
        <v>0</v>
      </c>
      <c r="P99" s="17">
        <f t="shared" si="10"/>
        <v>0</v>
      </c>
      <c r="S99" s="14"/>
    </row>
    <row r="100" spans="1:19" s="29" customFormat="1" ht="13.8">
      <c r="A100" s="15">
        <v>1</v>
      </c>
      <c r="B100" s="16" t="s">
        <v>41</v>
      </c>
      <c r="C100" s="17">
        <f t="shared" si="8"/>
        <v>37435</v>
      </c>
      <c r="D100" s="17">
        <f t="shared" ref="D100:P100" si="11">SUM(D101:D112)</f>
        <v>0</v>
      </c>
      <c r="E100" s="17">
        <f t="shared" si="11"/>
        <v>0</v>
      </c>
      <c r="F100" s="17">
        <f t="shared" si="11"/>
        <v>0</v>
      </c>
      <c r="G100" s="17">
        <f t="shared" si="11"/>
        <v>0</v>
      </c>
      <c r="H100" s="17">
        <f t="shared" si="11"/>
        <v>0</v>
      </c>
      <c r="I100" s="17">
        <f t="shared" si="11"/>
        <v>0</v>
      </c>
      <c r="J100" s="17">
        <f t="shared" si="11"/>
        <v>0</v>
      </c>
      <c r="K100" s="17">
        <f t="shared" si="11"/>
        <v>0</v>
      </c>
      <c r="L100" s="17">
        <f t="shared" si="11"/>
        <v>0</v>
      </c>
      <c r="M100" s="17">
        <f>SUM(M101:M112)</f>
        <v>37435</v>
      </c>
      <c r="N100" s="17">
        <f t="shared" si="11"/>
        <v>0</v>
      </c>
      <c r="O100" s="17">
        <f t="shared" si="11"/>
        <v>0</v>
      </c>
      <c r="P100" s="17">
        <f t="shared" si="11"/>
        <v>0</v>
      </c>
      <c r="S100" s="30"/>
    </row>
    <row r="101" spans="1:19" s="13" customFormat="1" ht="13.8">
      <c r="A101" s="18"/>
      <c r="B101" s="19" t="s">
        <v>122</v>
      </c>
      <c r="C101" s="20">
        <f t="shared" ref="C101:C108" si="12">SUM(D101:P101)</f>
        <v>1650</v>
      </c>
      <c r="D101" s="20"/>
      <c r="E101" s="20"/>
      <c r="F101" s="20"/>
      <c r="G101" s="20"/>
      <c r="H101" s="20"/>
      <c r="I101" s="20"/>
      <c r="J101" s="20"/>
      <c r="K101" s="20"/>
      <c r="L101" s="20"/>
      <c r="M101" s="20">
        <v>1650</v>
      </c>
      <c r="N101" s="20"/>
      <c r="O101" s="20"/>
      <c r="P101" s="20"/>
      <c r="S101" s="14"/>
    </row>
    <row r="102" spans="1:19" s="13" customFormat="1" ht="13.8">
      <c r="A102" s="18"/>
      <c r="B102" s="19" t="s">
        <v>123</v>
      </c>
      <c r="C102" s="20">
        <f t="shared" si="12"/>
        <v>3072</v>
      </c>
      <c r="D102" s="20"/>
      <c r="E102" s="20"/>
      <c r="F102" s="20"/>
      <c r="G102" s="20"/>
      <c r="H102" s="20"/>
      <c r="I102" s="20"/>
      <c r="J102" s="20"/>
      <c r="K102" s="20"/>
      <c r="L102" s="20"/>
      <c r="M102" s="20">
        <v>3072</v>
      </c>
      <c r="N102" s="20"/>
      <c r="O102" s="20"/>
      <c r="P102" s="20"/>
      <c r="S102" s="14"/>
    </row>
    <row r="103" spans="1:19" s="13" customFormat="1" ht="13.8">
      <c r="A103" s="18"/>
      <c r="B103" s="19" t="s">
        <v>124</v>
      </c>
      <c r="C103" s="20">
        <f t="shared" si="12"/>
        <v>2307</v>
      </c>
      <c r="D103" s="20"/>
      <c r="E103" s="20"/>
      <c r="F103" s="20"/>
      <c r="G103" s="20"/>
      <c r="H103" s="20"/>
      <c r="I103" s="20"/>
      <c r="J103" s="20"/>
      <c r="K103" s="20"/>
      <c r="L103" s="20"/>
      <c r="M103" s="20">
        <v>2307</v>
      </c>
      <c r="N103" s="20"/>
      <c r="O103" s="20"/>
      <c r="P103" s="20"/>
      <c r="S103" s="14"/>
    </row>
    <row r="104" spans="1:19" s="13" customFormat="1" ht="13.8">
      <c r="A104" s="18"/>
      <c r="B104" s="19" t="s">
        <v>125</v>
      </c>
      <c r="C104" s="20">
        <f t="shared" si="12"/>
        <v>2802</v>
      </c>
      <c r="D104" s="20"/>
      <c r="E104" s="20"/>
      <c r="F104" s="20"/>
      <c r="G104" s="20"/>
      <c r="H104" s="20"/>
      <c r="I104" s="20"/>
      <c r="J104" s="20"/>
      <c r="K104" s="20"/>
      <c r="L104" s="20"/>
      <c r="M104" s="20">
        <v>2802</v>
      </c>
      <c r="N104" s="20"/>
      <c r="O104" s="20"/>
      <c r="P104" s="20"/>
      <c r="S104" s="14"/>
    </row>
    <row r="105" spans="1:19" s="13" customFormat="1" ht="13.8">
      <c r="A105" s="18"/>
      <c r="B105" s="19" t="s">
        <v>126</v>
      </c>
      <c r="C105" s="20">
        <f t="shared" si="12"/>
        <v>5602</v>
      </c>
      <c r="D105" s="20"/>
      <c r="E105" s="20"/>
      <c r="F105" s="20"/>
      <c r="G105" s="20"/>
      <c r="H105" s="20"/>
      <c r="I105" s="20"/>
      <c r="J105" s="20"/>
      <c r="K105" s="20"/>
      <c r="L105" s="20"/>
      <c r="M105" s="20">
        <v>5602</v>
      </c>
      <c r="N105" s="20"/>
      <c r="O105" s="20"/>
      <c r="P105" s="20"/>
      <c r="S105" s="14"/>
    </row>
    <row r="106" spans="1:19" s="13" customFormat="1" ht="13.8">
      <c r="A106" s="18"/>
      <c r="B106" s="19" t="s">
        <v>127</v>
      </c>
      <c r="C106" s="20">
        <f t="shared" si="12"/>
        <v>6297</v>
      </c>
      <c r="D106" s="20"/>
      <c r="E106" s="20"/>
      <c r="F106" s="20"/>
      <c r="G106" s="20"/>
      <c r="H106" s="20"/>
      <c r="I106" s="20"/>
      <c r="J106" s="20"/>
      <c r="K106" s="20"/>
      <c r="L106" s="20"/>
      <c r="M106" s="20">
        <v>6297</v>
      </c>
      <c r="N106" s="20"/>
      <c r="O106" s="20"/>
      <c r="P106" s="20"/>
      <c r="S106" s="14"/>
    </row>
    <row r="107" spans="1:19" s="13" customFormat="1" ht="13.8">
      <c r="A107" s="18"/>
      <c r="B107" s="19" t="s">
        <v>128</v>
      </c>
      <c r="C107" s="20">
        <f t="shared" si="12"/>
        <v>270</v>
      </c>
      <c r="D107" s="20"/>
      <c r="E107" s="20"/>
      <c r="F107" s="20"/>
      <c r="G107" s="20"/>
      <c r="H107" s="20"/>
      <c r="I107" s="20"/>
      <c r="J107" s="20"/>
      <c r="K107" s="20"/>
      <c r="L107" s="20"/>
      <c r="M107" s="20">
        <v>270</v>
      </c>
      <c r="N107" s="20"/>
      <c r="O107" s="20"/>
      <c r="P107" s="20"/>
      <c r="S107" s="14"/>
    </row>
    <row r="108" spans="1:19" s="13" customFormat="1" ht="13.8">
      <c r="A108" s="18"/>
      <c r="B108" s="19" t="s">
        <v>129</v>
      </c>
      <c r="C108" s="20">
        <f t="shared" si="12"/>
        <v>2786</v>
      </c>
      <c r="D108" s="20"/>
      <c r="E108" s="20"/>
      <c r="F108" s="20"/>
      <c r="G108" s="20"/>
      <c r="H108" s="20"/>
      <c r="I108" s="20"/>
      <c r="J108" s="20"/>
      <c r="K108" s="20"/>
      <c r="L108" s="20"/>
      <c r="M108" s="20">
        <v>2786</v>
      </c>
      <c r="N108" s="20"/>
      <c r="O108" s="20"/>
      <c r="P108" s="20"/>
      <c r="S108" s="14"/>
    </row>
    <row r="109" spans="1:19" s="13" customFormat="1" ht="13.8">
      <c r="A109" s="18"/>
      <c r="B109" s="19" t="s">
        <v>130</v>
      </c>
      <c r="C109" s="20">
        <f t="shared" si="8"/>
        <v>3093</v>
      </c>
      <c r="D109" s="20"/>
      <c r="E109" s="20"/>
      <c r="F109" s="20"/>
      <c r="G109" s="20"/>
      <c r="H109" s="20"/>
      <c r="I109" s="20"/>
      <c r="J109" s="20"/>
      <c r="K109" s="20"/>
      <c r="L109" s="20"/>
      <c r="M109" s="20">
        <v>3093</v>
      </c>
      <c r="N109" s="20"/>
      <c r="O109" s="20"/>
      <c r="P109" s="20"/>
      <c r="S109" s="14"/>
    </row>
    <row r="110" spans="1:19" s="13" customFormat="1" ht="13.8">
      <c r="A110" s="18"/>
      <c r="B110" s="19" t="s">
        <v>131</v>
      </c>
      <c r="C110" s="20">
        <f t="shared" si="8"/>
        <v>1340</v>
      </c>
      <c r="D110" s="20"/>
      <c r="E110" s="20"/>
      <c r="F110" s="20"/>
      <c r="G110" s="20"/>
      <c r="H110" s="20"/>
      <c r="I110" s="20"/>
      <c r="J110" s="20"/>
      <c r="K110" s="20"/>
      <c r="L110" s="20"/>
      <c r="M110" s="20">
        <v>1340</v>
      </c>
      <c r="N110" s="20"/>
      <c r="O110" s="20"/>
      <c r="P110" s="20"/>
      <c r="S110" s="14"/>
    </row>
    <row r="111" spans="1:19" s="13" customFormat="1" ht="13.8">
      <c r="A111" s="18"/>
      <c r="B111" s="19" t="s">
        <v>132</v>
      </c>
      <c r="C111" s="20">
        <f>SUM(D111:P111)</f>
        <v>6674</v>
      </c>
      <c r="D111" s="20"/>
      <c r="E111" s="20"/>
      <c r="F111" s="20"/>
      <c r="G111" s="20"/>
      <c r="H111" s="20"/>
      <c r="I111" s="20"/>
      <c r="J111" s="20"/>
      <c r="K111" s="20"/>
      <c r="L111" s="20"/>
      <c r="M111" s="20">
        <v>6674</v>
      </c>
      <c r="N111" s="20"/>
      <c r="O111" s="20"/>
      <c r="P111" s="20"/>
      <c r="S111" s="14"/>
    </row>
    <row r="112" spans="1:19" s="13" customFormat="1" ht="13.8">
      <c r="A112" s="18"/>
      <c r="B112" s="19" t="s">
        <v>133</v>
      </c>
      <c r="C112" s="20">
        <f>SUM(D112:P112)</f>
        <v>1542</v>
      </c>
      <c r="D112" s="20"/>
      <c r="E112" s="20"/>
      <c r="F112" s="20"/>
      <c r="G112" s="20"/>
      <c r="H112" s="20"/>
      <c r="I112" s="20"/>
      <c r="J112" s="20"/>
      <c r="K112" s="20"/>
      <c r="L112" s="20"/>
      <c r="M112" s="20">
        <v>1542</v>
      </c>
      <c r="N112" s="20"/>
      <c r="O112" s="20"/>
      <c r="P112" s="20"/>
      <c r="S112" s="14"/>
    </row>
    <row r="113" spans="1:19" s="13" customFormat="1" ht="13.8">
      <c r="A113" s="18">
        <v>2</v>
      </c>
      <c r="B113" s="19" t="s">
        <v>134</v>
      </c>
      <c r="C113" s="20">
        <f>SUM(D113:P113)</f>
        <v>15000</v>
      </c>
      <c r="D113" s="20">
        <f>D114+D115</f>
        <v>0</v>
      </c>
      <c r="E113" s="20">
        <f t="shared" ref="E113:P113" si="13">E114+E115</f>
        <v>0</v>
      </c>
      <c r="F113" s="20">
        <f t="shared" si="13"/>
        <v>0</v>
      </c>
      <c r="G113" s="20">
        <f t="shared" si="13"/>
        <v>0</v>
      </c>
      <c r="H113" s="20">
        <f t="shared" si="13"/>
        <v>0</v>
      </c>
      <c r="I113" s="20">
        <f t="shared" si="13"/>
        <v>0</v>
      </c>
      <c r="J113" s="20">
        <f t="shared" si="13"/>
        <v>0</v>
      </c>
      <c r="K113" s="20">
        <f t="shared" si="13"/>
        <v>0</v>
      </c>
      <c r="L113" s="20">
        <f t="shared" si="13"/>
        <v>0</v>
      </c>
      <c r="M113" s="20">
        <f t="shared" si="13"/>
        <v>15000</v>
      </c>
      <c r="N113" s="20">
        <f t="shared" si="13"/>
        <v>0</v>
      </c>
      <c r="O113" s="20">
        <f t="shared" si="13"/>
        <v>0</v>
      </c>
      <c r="P113" s="20">
        <f t="shared" si="13"/>
        <v>0</v>
      </c>
      <c r="S113" s="14"/>
    </row>
    <row r="114" spans="1:19" s="24" customFormat="1" ht="41.4">
      <c r="A114" s="21"/>
      <c r="B114" s="31" t="s">
        <v>135</v>
      </c>
      <c r="C114" s="23">
        <f t="shared" si="8"/>
        <v>10000</v>
      </c>
      <c r="D114" s="23"/>
      <c r="E114" s="23"/>
      <c r="F114" s="23"/>
      <c r="G114" s="23"/>
      <c r="H114" s="23"/>
      <c r="I114" s="23"/>
      <c r="J114" s="23"/>
      <c r="K114" s="23"/>
      <c r="L114" s="23"/>
      <c r="M114" s="23">
        <v>10000</v>
      </c>
      <c r="N114" s="23"/>
      <c r="O114" s="23"/>
      <c r="P114" s="23"/>
      <c r="S114" s="25"/>
    </row>
    <row r="115" spans="1:19" s="24" customFormat="1" ht="27.6">
      <c r="A115" s="21"/>
      <c r="B115" s="31" t="s">
        <v>136</v>
      </c>
      <c r="C115" s="23">
        <f t="shared" si="8"/>
        <v>5000</v>
      </c>
      <c r="D115" s="23"/>
      <c r="E115" s="23"/>
      <c r="F115" s="23"/>
      <c r="G115" s="23"/>
      <c r="H115" s="23"/>
      <c r="I115" s="23"/>
      <c r="J115" s="23"/>
      <c r="K115" s="23"/>
      <c r="L115" s="23"/>
      <c r="M115" s="23">
        <v>5000</v>
      </c>
      <c r="N115" s="23"/>
      <c r="O115" s="23"/>
      <c r="P115" s="23"/>
      <c r="S115" s="25"/>
    </row>
    <row r="116" spans="1:19" s="13" customFormat="1" ht="13.8">
      <c r="A116" s="15" t="s">
        <v>120</v>
      </c>
      <c r="B116" s="32" t="s">
        <v>138</v>
      </c>
      <c r="C116" s="17">
        <f t="shared" si="8"/>
        <v>54215</v>
      </c>
      <c r="D116" s="17">
        <f t="shared" ref="D116:P116" si="14">SUM(D117:D120)</f>
        <v>0</v>
      </c>
      <c r="E116" s="17">
        <f t="shared" si="14"/>
        <v>0</v>
      </c>
      <c r="F116" s="17">
        <f t="shared" si="14"/>
        <v>0</v>
      </c>
      <c r="G116" s="17">
        <f t="shared" si="14"/>
        <v>0</v>
      </c>
      <c r="H116" s="17">
        <f t="shared" si="14"/>
        <v>0</v>
      </c>
      <c r="I116" s="17">
        <f t="shared" si="14"/>
        <v>0</v>
      </c>
      <c r="J116" s="17">
        <f t="shared" si="14"/>
        <v>0</v>
      </c>
      <c r="K116" s="17">
        <f t="shared" si="14"/>
        <v>0</v>
      </c>
      <c r="L116" s="17">
        <f t="shared" si="14"/>
        <v>0</v>
      </c>
      <c r="M116" s="17">
        <f t="shared" si="14"/>
        <v>2600</v>
      </c>
      <c r="N116" s="17">
        <f t="shared" si="14"/>
        <v>0</v>
      </c>
      <c r="O116" s="17">
        <f t="shared" si="14"/>
        <v>0</v>
      </c>
      <c r="P116" s="17">
        <f t="shared" si="14"/>
        <v>51615</v>
      </c>
      <c r="S116" s="14"/>
    </row>
    <row r="117" spans="1:19" s="13" customFormat="1" ht="13.8">
      <c r="A117" s="18">
        <v>1</v>
      </c>
      <c r="B117" s="19" t="s">
        <v>139</v>
      </c>
      <c r="C117" s="20">
        <f t="shared" si="8"/>
        <v>2600</v>
      </c>
      <c r="D117" s="20"/>
      <c r="E117" s="20"/>
      <c r="F117" s="20"/>
      <c r="G117" s="20"/>
      <c r="H117" s="20"/>
      <c r="I117" s="20"/>
      <c r="J117" s="20"/>
      <c r="K117" s="20"/>
      <c r="L117" s="20"/>
      <c r="M117" s="20">
        <v>2600</v>
      </c>
      <c r="N117" s="20"/>
      <c r="O117" s="20"/>
      <c r="P117" s="20"/>
      <c r="S117" s="14"/>
    </row>
    <row r="118" spans="1:19" s="13" customFormat="1" ht="13.8">
      <c r="A118" s="18">
        <v>2</v>
      </c>
      <c r="B118" s="19" t="s">
        <v>140</v>
      </c>
      <c r="C118" s="20">
        <f t="shared" si="8"/>
        <v>421</v>
      </c>
      <c r="D118" s="20"/>
      <c r="E118" s="20"/>
      <c r="F118" s="20"/>
      <c r="G118" s="20"/>
      <c r="H118" s="20"/>
      <c r="I118" s="20"/>
      <c r="J118" s="20"/>
      <c r="K118" s="20"/>
      <c r="L118" s="20"/>
      <c r="M118" s="20"/>
      <c r="N118" s="20"/>
      <c r="O118" s="20"/>
      <c r="P118" s="20">
        <v>421</v>
      </c>
      <c r="S118" s="14"/>
    </row>
    <row r="119" spans="1:19" s="13" customFormat="1" ht="13.8">
      <c r="A119" s="18">
        <v>3</v>
      </c>
      <c r="B119" s="19" t="s">
        <v>141</v>
      </c>
      <c r="C119" s="20">
        <f t="shared" ref="C119" si="15">SUM(D119:P119)</f>
        <v>30000</v>
      </c>
      <c r="D119" s="20"/>
      <c r="E119" s="20"/>
      <c r="F119" s="20"/>
      <c r="G119" s="20"/>
      <c r="H119" s="20"/>
      <c r="I119" s="20"/>
      <c r="J119" s="20"/>
      <c r="K119" s="20"/>
      <c r="L119" s="20"/>
      <c r="M119" s="20"/>
      <c r="N119" s="20"/>
      <c r="O119" s="20"/>
      <c r="P119" s="20">
        <v>30000</v>
      </c>
      <c r="S119" s="14"/>
    </row>
    <row r="120" spans="1:19" s="13" customFormat="1" ht="13.8">
      <c r="A120" s="18">
        <v>4</v>
      </c>
      <c r="B120" s="19" t="s">
        <v>142</v>
      </c>
      <c r="C120" s="20">
        <f>SUM(D120:P120)</f>
        <v>21194</v>
      </c>
      <c r="D120" s="20"/>
      <c r="E120" s="20"/>
      <c r="F120" s="20"/>
      <c r="G120" s="20"/>
      <c r="H120" s="20"/>
      <c r="I120" s="20"/>
      <c r="J120" s="20"/>
      <c r="K120" s="20"/>
      <c r="L120" s="20"/>
      <c r="M120" s="20"/>
      <c r="N120" s="20"/>
      <c r="O120" s="20"/>
      <c r="P120" s="20">
        <f>23008+16-1830</f>
        <v>21194</v>
      </c>
      <c r="S120" s="14"/>
    </row>
    <row r="121" spans="1:19" s="13" customFormat="1" ht="13.8">
      <c r="A121" s="33"/>
      <c r="B121" s="34"/>
      <c r="C121" s="35"/>
      <c r="D121" s="35"/>
      <c r="E121" s="35"/>
      <c r="F121" s="35"/>
      <c r="G121" s="35"/>
      <c r="H121" s="35"/>
      <c r="I121" s="35"/>
      <c r="J121" s="35"/>
      <c r="K121" s="35"/>
      <c r="L121" s="35"/>
      <c r="M121" s="35"/>
      <c r="N121" s="35"/>
      <c r="O121" s="35"/>
      <c r="P121" s="35"/>
      <c r="S121" s="14"/>
    </row>
  </sheetData>
  <mergeCells count="22">
    <mergeCell ref="J8:J11"/>
    <mergeCell ref="A2:P2"/>
    <mergeCell ref="A3:P3"/>
    <mergeCell ref="A4:P4"/>
    <mergeCell ref="A5:P5"/>
    <mergeCell ref="N7:P7"/>
    <mergeCell ref="A6:P6"/>
    <mergeCell ref="L8:L11"/>
    <mergeCell ref="M8:M11"/>
    <mergeCell ref="N8:N11"/>
    <mergeCell ref="O8:O11"/>
    <mergeCell ref="P8:P11"/>
    <mergeCell ref="K8:K11"/>
    <mergeCell ref="A8:A11"/>
    <mergeCell ref="B8:B11"/>
    <mergeCell ref="C8:C11"/>
    <mergeCell ref="I8:I11"/>
    <mergeCell ref="D8:D11"/>
    <mergeCell ref="E8:E11"/>
    <mergeCell ref="F8:F11"/>
    <mergeCell ref="G8:G11"/>
    <mergeCell ref="H8:H11"/>
  </mergeCells>
  <pageMargins left="0.23622047244094491" right="0.15748031496062992" top="0.39370078740157483" bottom="0.31496062992125984" header="0.31496062992125984" footer="0.15748031496062992"/>
  <pageSetup paperSize="9" scale="65" fitToHeight="0" orientation="landscape" r:id="rId1"/>
  <headerFooter>
    <oddFooter>&amp;C&amp;"Times New Roman,Regular"&amp;9&amp;P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25"/>
  <sheetViews>
    <sheetView zoomScale="80" zoomScaleNormal="80" workbookViewId="0">
      <selection activeCell="A4" sqref="A4:AX4"/>
    </sheetView>
  </sheetViews>
  <sheetFormatPr defaultRowHeight="15.6"/>
  <cols>
    <col min="1" max="1" width="4.44140625" style="60" customWidth="1"/>
    <col min="2" max="2" width="18.88671875" style="60" customWidth="1"/>
    <col min="3" max="3" width="7.5546875" style="60" bestFit="1" customWidth="1"/>
    <col min="4" max="4" width="4.88671875" style="60" bestFit="1" customWidth="1"/>
    <col min="5" max="5" width="7.5546875" style="60" bestFit="1" customWidth="1"/>
    <col min="6" max="6" width="4.88671875" style="60" bestFit="1" customWidth="1"/>
    <col min="7" max="7" width="7.5546875" style="60" bestFit="1" customWidth="1"/>
    <col min="8" max="8" width="4.88671875" style="60" bestFit="1" customWidth="1"/>
    <col min="9" max="9" width="9.88671875" style="60" bestFit="1" customWidth="1"/>
    <col min="10" max="10" width="4.88671875" style="60" bestFit="1" customWidth="1"/>
    <col min="11" max="11" width="7.5546875" style="60" bestFit="1" customWidth="1"/>
    <col min="12" max="12" width="4.88671875" style="60" bestFit="1" customWidth="1"/>
    <col min="13" max="13" width="7.5546875" style="60" bestFit="1" customWidth="1"/>
    <col min="14" max="14" width="4.88671875" style="60" bestFit="1" customWidth="1"/>
    <col min="15" max="15" width="7.5546875" style="60" bestFit="1" customWidth="1"/>
    <col min="16" max="16" width="4.88671875" style="60" bestFit="1" customWidth="1"/>
    <col min="17" max="17" width="7.5546875" style="60" bestFit="1" customWidth="1"/>
    <col min="18" max="18" width="4.88671875" style="60" bestFit="1" customWidth="1"/>
    <col min="19" max="19" width="7.5546875" style="60" bestFit="1" customWidth="1"/>
    <col min="20" max="20" width="4.88671875" style="60" bestFit="1" customWidth="1"/>
    <col min="21" max="21" width="7.5546875" style="60" bestFit="1" customWidth="1"/>
    <col min="22" max="22" width="4.88671875" style="60" bestFit="1" customWidth="1"/>
    <col min="23" max="23" width="7.5546875" style="60" bestFit="1" customWidth="1"/>
    <col min="24" max="24" width="4.88671875" style="60" bestFit="1" customWidth="1"/>
    <col min="25" max="25" width="7.5546875" style="60" bestFit="1" customWidth="1"/>
    <col min="26" max="26" width="4.88671875" style="60" bestFit="1" customWidth="1"/>
    <col min="27" max="27" width="7.5546875" style="60" bestFit="1" customWidth="1"/>
    <col min="28" max="28" width="4.88671875" style="60" bestFit="1" customWidth="1"/>
    <col min="29" max="29" width="7.5546875" style="60" bestFit="1" customWidth="1"/>
    <col min="30" max="30" width="4.88671875" style="60" bestFit="1" customWidth="1"/>
    <col min="31" max="31" width="7.5546875" style="60" bestFit="1" customWidth="1"/>
    <col min="32" max="32" width="4.88671875" style="60" bestFit="1" customWidth="1"/>
    <col min="33" max="33" width="7.5546875" style="60" bestFit="1" customWidth="1"/>
    <col min="34" max="34" width="4.88671875" style="60" bestFit="1" customWidth="1"/>
    <col min="35" max="35" width="7.5546875" style="60" bestFit="1" customWidth="1"/>
    <col min="36" max="36" width="4.88671875" style="60" bestFit="1" customWidth="1"/>
    <col min="37" max="37" width="7.5546875" style="60" bestFit="1" customWidth="1"/>
    <col min="38" max="38" width="4.88671875" style="60" bestFit="1" customWidth="1"/>
    <col min="39" max="39" width="7.5546875" style="60" bestFit="1" customWidth="1"/>
    <col min="40" max="40" width="4.88671875" style="60" bestFit="1" customWidth="1"/>
    <col min="41" max="41" width="7.5546875" style="60" bestFit="1" customWidth="1"/>
    <col min="42" max="42" width="4.88671875" style="60" bestFit="1" customWidth="1"/>
    <col min="43" max="43" width="7.5546875" style="60" bestFit="1" customWidth="1"/>
    <col min="44" max="44" width="4.88671875" style="60" bestFit="1" customWidth="1"/>
    <col min="45" max="45" width="7.5546875" style="60" bestFit="1" customWidth="1"/>
    <col min="46" max="46" width="4.88671875" style="60" bestFit="1" customWidth="1"/>
    <col min="47" max="47" width="7.5546875" style="60" bestFit="1" customWidth="1"/>
    <col min="48" max="48" width="4.88671875" style="60" bestFit="1" customWidth="1"/>
    <col min="49" max="49" width="7.5546875" style="60" bestFit="1" customWidth="1"/>
    <col min="50" max="50" width="4.88671875" style="60" bestFit="1" customWidth="1"/>
    <col min="51" max="256" width="9.109375" style="60"/>
    <col min="257" max="257" width="4.44140625" style="60" customWidth="1"/>
    <col min="258" max="258" width="18.88671875" style="60" customWidth="1"/>
    <col min="259" max="259" width="7.5546875" style="60" bestFit="1" customWidth="1"/>
    <col min="260" max="260" width="4.88671875" style="60" bestFit="1" customWidth="1"/>
    <col min="261" max="261" width="7.5546875" style="60" bestFit="1" customWidth="1"/>
    <col min="262" max="262" width="4.88671875" style="60" bestFit="1" customWidth="1"/>
    <col min="263" max="263" width="7.5546875" style="60" bestFit="1" customWidth="1"/>
    <col min="264" max="264" width="4.88671875" style="60" bestFit="1" customWidth="1"/>
    <col min="265" max="265" width="9.88671875" style="60" bestFit="1" customWidth="1"/>
    <col min="266" max="266" width="4.88671875" style="60" bestFit="1" customWidth="1"/>
    <col min="267" max="267" width="7.5546875" style="60" bestFit="1" customWidth="1"/>
    <col min="268" max="268" width="4.88671875" style="60" bestFit="1" customWidth="1"/>
    <col min="269" max="269" width="7.5546875" style="60" bestFit="1" customWidth="1"/>
    <col min="270" max="270" width="4.88671875" style="60" bestFit="1" customWidth="1"/>
    <col min="271" max="271" width="7.5546875" style="60" bestFit="1" customWidth="1"/>
    <col min="272" max="272" width="4.88671875" style="60" bestFit="1" customWidth="1"/>
    <col min="273" max="273" width="7.5546875" style="60" bestFit="1" customWidth="1"/>
    <col min="274" max="274" width="4.88671875" style="60" bestFit="1" customWidth="1"/>
    <col min="275" max="275" width="7.5546875" style="60" bestFit="1" customWidth="1"/>
    <col min="276" max="276" width="4.88671875" style="60" bestFit="1" customWidth="1"/>
    <col min="277" max="277" width="7.5546875" style="60" bestFit="1" customWidth="1"/>
    <col min="278" max="278" width="4.88671875" style="60" bestFit="1" customWidth="1"/>
    <col min="279" max="279" width="7.5546875" style="60" bestFit="1" customWidth="1"/>
    <col min="280" max="280" width="4.88671875" style="60" bestFit="1" customWidth="1"/>
    <col min="281" max="281" width="7.5546875" style="60" bestFit="1" customWidth="1"/>
    <col min="282" max="282" width="4.88671875" style="60" bestFit="1" customWidth="1"/>
    <col min="283" max="283" width="7.5546875" style="60" bestFit="1" customWidth="1"/>
    <col min="284" max="284" width="4.88671875" style="60" bestFit="1" customWidth="1"/>
    <col min="285" max="285" width="7.5546875" style="60" bestFit="1" customWidth="1"/>
    <col min="286" max="286" width="4.88671875" style="60" bestFit="1" customWidth="1"/>
    <col min="287" max="287" width="7.5546875" style="60" bestFit="1" customWidth="1"/>
    <col min="288" max="288" width="4.88671875" style="60" bestFit="1" customWidth="1"/>
    <col min="289" max="289" width="7.5546875" style="60" bestFit="1" customWidth="1"/>
    <col min="290" max="290" width="4.88671875" style="60" bestFit="1" customWidth="1"/>
    <col min="291" max="291" width="7.5546875" style="60" bestFit="1" customWidth="1"/>
    <col min="292" max="292" width="4.88671875" style="60" bestFit="1" customWidth="1"/>
    <col min="293" max="293" width="7.5546875" style="60" bestFit="1" customWidth="1"/>
    <col min="294" max="294" width="4.88671875" style="60" bestFit="1" customWidth="1"/>
    <col min="295" max="295" width="7.5546875" style="60" bestFit="1" customWidth="1"/>
    <col min="296" max="296" width="4.88671875" style="60" bestFit="1" customWidth="1"/>
    <col min="297" max="297" width="7.5546875" style="60" bestFit="1" customWidth="1"/>
    <col min="298" max="298" width="4.88671875" style="60" bestFit="1" customWidth="1"/>
    <col min="299" max="299" width="7.5546875" style="60" bestFit="1" customWidth="1"/>
    <col min="300" max="300" width="4.88671875" style="60" bestFit="1" customWidth="1"/>
    <col min="301" max="301" width="7.5546875" style="60" bestFit="1" customWidth="1"/>
    <col min="302" max="302" width="4.88671875" style="60" bestFit="1" customWidth="1"/>
    <col min="303" max="303" width="7.5546875" style="60" bestFit="1" customWidth="1"/>
    <col min="304" max="304" width="4.88671875" style="60" bestFit="1" customWidth="1"/>
    <col min="305" max="305" width="7.5546875" style="60" bestFit="1" customWidth="1"/>
    <col min="306" max="306" width="4.88671875" style="60" bestFit="1" customWidth="1"/>
    <col min="307" max="512" width="9.109375" style="60"/>
    <col min="513" max="513" width="4.44140625" style="60" customWidth="1"/>
    <col min="514" max="514" width="18.88671875" style="60" customWidth="1"/>
    <col min="515" max="515" width="7.5546875" style="60" bestFit="1" customWidth="1"/>
    <col min="516" max="516" width="4.88671875" style="60" bestFit="1" customWidth="1"/>
    <col min="517" max="517" width="7.5546875" style="60" bestFit="1" customWidth="1"/>
    <col min="518" max="518" width="4.88671875" style="60" bestFit="1" customWidth="1"/>
    <col min="519" max="519" width="7.5546875" style="60" bestFit="1" customWidth="1"/>
    <col min="520" max="520" width="4.88671875" style="60" bestFit="1" customWidth="1"/>
    <col min="521" max="521" width="9.88671875" style="60" bestFit="1" customWidth="1"/>
    <col min="522" max="522" width="4.88671875" style="60" bestFit="1" customWidth="1"/>
    <col min="523" max="523" width="7.5546875" style="60" bestFit="1" customWidth="1"/>
    <col min="524" max="524" width="4.88671875" style="60" bestFit="1" customWidth="1"/>
    <col min="525" max="525" width="7.5546875" style="60" bestFit="1" customWidth="1"/>
    <col min="526" max="526" width="4.88671875" style="60" bestFit="1" customWidth="1"/>
    <col min="527" max="527" width="7.5546875" style="60" bestFit="1" customWidth="1"/>
    <col min="528" max="528" width="4.88671875" style="60" bestFit="1" customWidth="1"/>
    <col min="529" max="529" width="7.5546875" style="60" bestFit="1" customWidth="1"/>
    <col min="530" max="530" width="4.88671875" style="60" bestFit="1" customWidth="1"/>
    <col min="531" max="531" width="7.5546875" style="60" bestFit="1" customWidth="1"/>
    <col min="532" max="532" width="4.88671875" style="60" bestFit="1" customWidth="1"/>
    <col min="533" max="533" width="7.5546875" style="60" bestFit="1" customWidth="1"/>
    <col min="534" max="534" width="4.88671875" style="60" bestFit="1" customWidth="1"/>
    <col min="535" max="535" width="7.5546875" style="60" bestFit="1" customWidth="1"/>
    <col min="536" max="536" width="4.88671875" style="60" bestFit="1" customWidth="1"/>
    <col min="537" max="537" width="7.5546875" style="60" bestFit="1" customWidth="1"/>
    <col min="538" max="538" width="4.88671875" style="60" bestFit="1" customWidth="1"/>
    <col min="539" max="539" width="7.5546875" style="60" bestFit="1" customWidth="1"/>
    <col min="540" max="540" width="4.88671875" style="60" bestFit="1" customWidth="1"/>
    <col min="541" max="541" width="7.5546875" style="60" bestFit="1" customWidth="1"/>
    <col min="542" max="542" width="4.88671875" style="60" bestFit="1" customWidth="1"/>
    <col min="543" max="543" width="7.5546875" style="60" bestFit="1" customWidth="1"/>
    <col min="544" max="544" width="4.88671875" style="60" bestFit="1" customWidth="1"/>
    <col min="545" max="545" width="7.5546875" style="60" bestFit="1" customWidth="1"/>
    <col min="546" max="546" width="4.88671875" style="60" bestFit="1" customWidth="1"/>
    <col min="547" max="547" width="7.5546875" style="60" bestFit="1" customWidth="1"/>
    <col min="548" max="548" width="4.88671875" style="60" bestFit="1" customWidth="1"/>
    <col min="549" max="549" width="7.5546875" style="60" bestFit="1" customWidth="1"/>
    <col min="550" max="550" width="4.88671875" style="60" bestFit="1" customWidth="1"/>
    <col min="551" max="551" width="7.5546875" style="60" bestFit="1" customWidth="1"/>
    <col min="552" max="552" width="4.88671875" style="60" bestFit="1" customWidth="1"/>
    <col min="553" max="553" width="7.5546875" style="60" bestFit="1" customWidth="1"/>
    <col min="554" max="554" width="4.88671875" style="60" bestFit="1" customWidth="1"/>
    <col min="555" max="555" width="7.5546875" style="60" bestFit="1" customWidth="1"/>
    <col min="556" max="556" width="4.88671875" style="60" bestFit="1" customWidth="1"/>
    <col min="557" max="557" width="7.5546875" style="60" bestFit="1" customWidth="1"/>
    <col min="558" max="558" width="4.88671875" style="60" bestFit="1" customWidth="1"/>
    <col min="559" max="559" width="7.5546875" style="60" bestFit="1" customWidth="1"/>
    <col min="560" max="560" width="4.88671875" style="60" bestFit="1" customWidth="1"/>
    <col min="561" max="561" width="7.5546875" style="60" bestFit="1" customWidth="1"/>
    <col min="562" max="562" width="4.88671875" style="60" bestFit="1" customWidth="1"/>
    <col min="563" max="768" width="9.109375" style="60"/>
    <col min="769" max="769" width="4.44140625" style="60" customWidth="1"/>
    <col min="770" max="770" width="18.88671875" style="60" customWidth="1"/>
    <col min="771" max="771" width="7.5546875" style="60" bestFit="1" customWidth="1"/>
    <col min="772" max="772" width="4.88671875" style="60" bestFit="1" customWidth="1"/>
    <col min="773" max="773" width="7.5546875" style="60" bestFit="1" customWidth="1"/>
    <col min="774" max="774" width="4.88671875" style="60" bestFit="1" customWidth="1"/>
    <col min="775" max="775" width="7.5546875" style="60" bestFit="1" customWidth="1"/>
    <col min="776" max="776" width="4.88671875" style="60" bestFit="1" customWidth="1"/>
    <col min="777" max="777" width="9.88671875" style="60" bestFit="1" customWidth="1"/>
    <col min="778" max="778" width="4.88671875" style="60" bestFit="1" customWidth="1"/>
    <col min="779" max="779" width="7.5546875" style="60" bestFit="1" customWidth="1"/>
    <col min="780" max="780" width="4.88671875" style="60" bestFit="1" customWidth="1"/>
    <col min="781" max="781" width="7.5546875" style="60" bestFit="1" customWidth="1"/>
    <col min="782" max="782" width="4.88671875" style="60" bestFit="1" customWidth="1"/>
    <col min="783" max="783" width="7.5546875" style="60" bestFit="1" customWidth="1"/>
    <col min="784" max="784" width="4.88671875" style="60" bestFit="1" customWidth="1"/>
    <col min="785" max="785" width="7.5546875" style="60" bestFit="1" customWidth="1"/>
    <col min="786" max="786" width="4.88671875" style="60" bestFit="1" customWidth="1"/>
    <col min="787" max="787" width="7.5546875" style="60" bestFit="1" customWidth="1"/>
    <col min="788" max="788" width="4.88671875" style="60" bestFit="1" customWidth="1"/>
    <col min="789" max="789" width="7.5546875" style="60" bestFit="1" customWidth="1"/>
    <col min="790" max="790" width="4.88671875" style="60" bestFit="1" customWidth="1"/>
    <col min="791" max="791" width="7.5546875" style="60" bestFit="1" customWidth="1"/>
    <col min="792" max="792" width="4.88671875" style="60" bestFit="1" customWidth="1"/>
    <col min="793" max="793" width="7.5546875" style="60" bestFit="1" customWidth="1"/>
    <col min="794" max="794" width="4.88671875" style="60" bestFit="1" customWidth="1"/>
    <col min="795" max="795" width="7.5546875" style="60" bestFit="1" customWidth="1"/>
    <col min="796" max="796" width="4.88671875" style="60" bestFit="1" customWidth="1"/>
    <col min="797" max="797" width="7.5546875" style="60" bestFit="1" customWidth="1"/>
    <col min="798" max="798" width="4.88671875" style="60" bestFit="1" customWidth="1"/>
    <col min="799" max="799" width="7.5546875" style="60" bestFit="1" customWidth="1"/>
    <col min="800" max="800" width="4.88671875" style="60" bestFit="1" customWidth="1"/>
    <col min="801" max="801" width="7.5546875" style="60" bestFit="1" customWidth="1"/>
    <col min="802" max="802" width="4.88671875" style="60" bestFit="1" customWidth="1"/>
    <col min="803" max="803" width="7.5546875" style="60" bestFit="1" customWidth="1"/>
    <col min="804" max="804" width="4.88671875" style="60" bestFit="1" customWidth="1"/>
    <col min="805" max="805" width="7.5546875" style="60" bestFit="1" customWidth="1"/>
    <col min="806" max="806" width="4.88671875" style="60" bestFit="1" customWidth="1"/>
    <col min="807" max="807" width="7.5546875" style="60" bestFit="1" customWidth="1"/>
    <col min="808" max="808" width="4.88671875" style="60" bestFit="1" customWidth="1"/>
    <col min="809" max="809" width="7.5546875" style="60" bestFit="1" customWidth="1"/>
    <col min="810" max="810" width="4.88671875" style="60" bestFit="1" customWidth="1"/>
    <col min="811" max="811" width="7.5546875" style="60" bestFit="1" customWidth="1"/>
    <col min="812" max="812" width="4.88671875" style="60" bestFit="1" customWidth="1"/>
    <col min="813" max="813" width="7.5546875" style="60" bestFit="1" customWidth="1"/>
    <col min="814" max="814" width="4.88671875" style="60" bestFit="1" customWidth="1"/>
    <col min="815" max="815" width="7.5546875" style="60" bestFit="1" customWidth="1"/>
    <col min="816" max="816" width="4.88671875" style="60" bestFit="1" customWidth="1"/>
    <col min="817" max="817" width="7.5546875" style="60" bestFit="1" customWidth="1"/>
    <col min="818" max="818" width="4.88671875" style="60" bestFit="1" customWidth="1"/>
    <col min="819" max="1024" width="9.109375" style="60"/>
    <col min="1025" max="1025" width="4.44140625" style="60" customWidth="1"/>
    <col min="1026" max="1026" width="18.88671875" style="60" customWidth="1"/>
    <col min="1027" max="1027" width="7.5546875" style="60" bestFit="1" customWidth="1"/>
    <col min="1028" max="1028" width="4.88671875" style="60" bestFit="1" customWidth="1"/>
    <col min="1029" max="1029" width="7.5546875" style="60" bestFit="1" customWidth="1"/>
    <col min="1030" max="1030" width="4.88671875" style="60" bestFit="1" customWidth="1"/>
    <col min="1031" max="1031" width="7.5546875" style="60" bestFit="1" customWidth="1"/>
    <col min="1032" max="1032" width="4.88671875" style="60" bestFit="1" customWidth="1"/>
    <col min="1033" max="1033" width="9.88671875" style="60" bestFit="1" customWidth="1"/>
    <col min="1034" max="1034" width="4.88671875" style="60" bestFit="1" customWidth="1"/>
    <col min="1035" max="1035" width="7.5546875" style="60" bestFit="1" customWidth="1"/>
    <col min="1036" max="1036" width="4.88671875" style="60" bestFit="1" customWidth="1"/>
    <col min="1037" max="1037" width="7.5546875" style="60" bestFit="1" customWidth="1"/>
    <col min="1038" max="1038" width="4.88671875" style="60" bestFit="1" customWidth="1"/>
    <col min="1039" max="1039" width="7.5546875" style="60" bestFit="1" customWidth="1"/>
    <col min="1040" max="1040" width="4.88671875" style="60" bestFit="1" customWidth="1"/>
    <col min="1041" max="1041" width="7.5546875" style="60" bestFit="1" customWidth="1"/>
    <col min="1042" max="1042" width="4.88671875" style="60" bestFit="1" customWidth="1"/>
    <col min="1043" max="1043" width="7.5546875" style="60" bestFit="1" customWidth="1"/>
    <col min="1044" max="1044" width="4.88671875" style="60" bestFit="1" customWidth="1"/>
    <col min="1045" max="1045" width="7.5546875" style="60" bestFit="1" customWidth="1"/>
    <col min="1046" max="1046" width="4.88671875" style="60" bestFit="1" customWidth="1"/>
    <col min="1047" max="1047" width="7.5546875" style="60" bestFit="1" customWidth="1"/>
    <col min="1048" max="1048" width="4.88671875" style="60" bestFit="1" customWidth="1"/>
    <col min="1049" max="1049" width="7.5546875" style="60" bestFit="1" customWidth="1"/>
    <col min="1050" max="1050" width="4.88671875" style="60" bestFit="1" customWidth="1"/>
    <col min="1051" max="1051" width="7.5546875" style="60" bestFit="1" customWidth="1"/>
    <col min="1052" max="1052" width="4.88671875" style="60" bestFit="1" customWidth="1"/>
    <col min="1053" max="1053" width="7.5546875" style="60" bestFit="1" customWidth="1"/>
    <col min="1054" max="1054" width="4.88671875" style="60" bestFit="1" customWidth="1"/>
    <col min="1055" max="1055" width="7.5546875" style="60" bestFit="1" customWidth="1"/>
    <col min="1056" max="1056" width="4.88671875" style="60" bestFit="1" customWidth="1"/>
    <col min="1057" max="1057" width="7.5546875" style="60" bestFit="1" customWidth="1"/>
    <col min="1058" max="1058" width="4.88671875" style="60" bestFit="1" customWidth="1"/>
    <col min="1059" max="1059" width="7.5546875" style="60" bestFit="1" customWidth="1"/>
    <col min="1060" max="1060" width="4.88671875" style="60" bestFit="1" customWidth="1"/>
    <col min="1061" max="1061" width="7.5546875" style="60" bestFit="1" customWidth="1"/>
    <col min="1062" max="1062" width="4.88671875" style="60" bestFit="1" customWidth="1"/>
    <col min="1063" max="1063" width="7.5546875" style="60" bestFit="1" customWidth="1"/>
    <col min="1064" max="1064" width="4.88671875" style="60" bestFit="1" customWidth="1"/>
    <col min="1065" max="1065" width="7.5546875" style="60" bestFit="1" customWidth="1"/>
    <col min="1066" max="1066" width="4.88671875" style="60" bestFit="1" customWidth="1"/>
    <col min="1067" max="1067" width="7.5546875" style="60" bestFit="1" customWidth="1"/>
    <col min="1068" max="1068" width="4.88671875" style="60" bestFit="1" customWidth="1"/>
    <col min="1069" max="1069" width="7.5546875" style="60" bestFit="1" customWidth="1"/>
    <col min="1070" max="1070" width="4.88671875" style="60" bestFit="1" customWidth="1"/>
    <col min="1071" max="1071" width="7.5546875" style="60" bestFit="1" customWidth="1"/>
    <col min="1072" max="1072" width="4.88671875" style="60" bestFit="1" customWidth="1"/>
    <col min="1073" max="1073" width="7.5546875" style="60" bestFit="1" customWidth="1"/>
    <col min="1074" max="1074" width="4.88671875" style="60" bestFit="1" customWidth="1"/>
    <col min="1075" max="1280" width="9.109375" style="60"/>
    <col min="1281" max="1281" width="4.44140625" style="60" customWidth="1"/>
    <col min="1282" max="1282" width="18.88671875" style="60" customWidth="1"/>
    <col min="1283" max="1283" width="7.5546875" style="60" bestFit="1" customWidth="1"/>
    <col min="1284" max="1284" width="4.88671875" style="60" bestFit="1" customWidth="1"/>
    <col min="1285" max="1285" width="7.5546875" style="60" bestFit="1" customWidth="1"/>
    <col min="1286" max="1286" width="4.88671875" style="60" bestFit="1" customWidth="1"/>
    <col min="1287" max="1287" width="7.5546875" style="60" bestFit="1" customWidth="1"/>
    <col min="1288" max="1288" width="4.88671875" style="60" bestFit="1" customWidth="1"/>
    <col min="1289" max="1289" width="9.88671875" style="60" bestFit="1" customWidth="1"/>
    <col min="1290" max="1290" width="4.88671875" style="60" bestFit="1" customWidth="1"/>
    <col min="1291" max="1291" width="7.5546875" style="60" bestFit="1" customWidth="1"/>
    <col min="1292" max="1292" width="4.88671875" style="60" bestFit="1" customWidth="1"/>
    <col min="1293" max="1293" width="7.5546875" style="60" bestFit="1" customWidth="1"/>
    <col min="1294" max="1294" width="4.88671875" style="60" bestFit="1" customWidth="1"/>
    <col min="1295" max="1295" width="7.5546875" style="60" bestFit="1" customWidth="1"/>
    <col min="1296" max="1296" width="4.88671875" style="60" bestFit="1" customWidth="1"/>
    <col min="1297" max="1297" width="7.5546875" style="60" bestFit="1" customWidth="1"/>
    <col min="1298" max="1298" width="4.88671875" style="60" bestFit="1" customWidth="1"/>
    <col min="1299" max="1299" width="7.5546875" style="60" bestFit="1" customWidth="1"/>
    <col min="1300" max="1300" width="4.88671875" style="60" bestFit="1" customWidth="1"/>
    <col min="1301" max="1301" width="7.5546875" style="60" bestFit="1" customWidth="1"/>
    <col min="1302" max="1302" width="4.88671875" style="60" bestFit="1" customWidth="1"/>
    <col min="1303" max="1303" width="7.5546875" style="60" bestFit="1" customWidth="1"/>
    <col min="1304" max="1304" width="4.88671875" style="60" bestFit="1" customWidth="1"/>
    <col min="1305" max="1305" width="7.5546875" style="60" bestFit="1" customWidth="1"/>
    <col min="1306" max="1306" width="4.88671875" style="60" bestFit="1" customWidth="1"/>
    <col min="1307" max="1307" width="7.5546875" style="60" bestFit="1" customWidth="1"/>
    <col min="1308" max="1308" width="4.88671875" style="60" bestFit="1" customWidth="1"/>
    <col min="1309" max="1309" width="7.5546875" style="60" bestFit="1" customWidth="1"/>
    <col min="1310" max="1310" width="4.88671875" style="60" bestFit="1" customWidth="1"/>
    <col min="1311" max="1311" width="7.5546875" style="60" bestFit="1" customWidth="1"/>
    <col min="1312" max="1312" width="4.88671875" style="60" bestFit="1" customWidth="1"/>
    <col min="1313" max="1313" width="7.5546875" style="60" bestFit="1" customWidth="1"/>
    <col min="1314" max="1314" width="4.88671875" style="60" bestFit="1" customWidth="1"/>
    <col min="1315" max="1315" width="7.5546875" style="60" bestFit="1" customWidth="1"/>
    <col min="1316" max="1316" width="4.88671875" style="60" bestFit="1" customWidth="1"/>
    <col min="1317" max="1317" width="7.5546875" style="60" bestFit="1" customWidth="1"/>
    <col min="1318" max="1318" width="4.88671875" style="60" bestFit="1" customWidth="1"/>
    <col min="1319" max="1319" width="7.5546875" style="60" bestFit="1" customWidth="1"/>
    <col min="1320" max="1320" width="4.88671875" style="60" bestFit="1" customWidth="1"/>
    <col min="1321" max="1321" width="7.5546875" style="60" bestFit="1" customWidth="1"/>
    <col min="1322" max="1322" width="4.88671875" style="60" bestFit="1" customWidth="1"/>
    <col min="1323" max="1323" width="7.5546875" style="60" bestFit="1" customWidth="1"/>
    <col min="1324" max="1324" width="4.88671875" style="60" bestFit="1" customWidth="1"/>
    <col min="1325" max="1325" width="7.5546875" style="60" bestFit="1" customWidth="1"/>
    <col min="1326" max="1326" width="4.88671875" style="60" bestFit="1" customWidth="1"/>
    <col min="1327" max="1327" width="7.5546875" style="60" bestFit="1" customWidth="1"/>
    <col min="1328" max="1328" width="4.88671875" style="60" bestFit="1" customWidth="1"/>
    <col min="1329" max="1329" width="7.5546875" style="60" bestFit="1" customWidth="1"/>
    <col min="1330" max="1330" width="4.88671875" style="60" bestFit="1" customWidth="1"/>
    <col min="1331" max="1536" width="9.109375" style="60"/>
    <col min="1537" max="1537" width="4.44140625" style="60" customWidth="1"/>
    <col min="1538" max="1538" width="18.88671875" style="60" customWidth="1"/>
    <col min="1539" max="1539" width="7.5546875" style="60" bestFit="1" customWidth="1"/>
    <col min="1540" max="1540" width="4.88671875" style="60" bestFit="1" customWidth="1"/>
    <col min="1541" max="1541" width="7.5546875" style="60" bestFit="1" customWidth="1"/>
    <col min="1542" max="1542" width="4.88671875" style="60" bestFit="1" customWidth="1"/>
    <col min="1543" max="1543" width="7.5546875" style="60" bestFit="1" customWidth="1"/>
    <col min="1544" max="1544" width="4.88671875" style="60" bestFit="1" customWidth="1"/>
    <col min="1545" max="1545" width="9.88671875" style="60" bestFit="1" customWidth="1"/>
    <col min="1546" max="1546" width="4.88671875" style="60" bestFit="1" customWidth="1"/>
    <col min="1547" max="1547" width="7.5546875" style="60" bestFit="1" customWidth="1"/>
    <col min="1548" max="1548" width="4.88671875" style="60" bestFit="1" customWidth="1"/>
    <col min="1549" max="1549" width="7.5546875" style="60" bestFit="1" customWidth="1"/>
    <col min="1550" max="1550" width="4.88671875" style="60" bestFit="1" customWidth="1"/>
    <col min="1551" max="1551" width="7.5546875" style="60" bestFit="1" customWidth="1"/>
    <col min="1552" max="1552" width="4.88671875" style="60" bestFit="1" customWidth="1"/>
    <col min="1553" max="1553" width="7.5546875" style="60" bestFit="1" customWidth="1"/>
    <col min="1554" max="1554" width="4.88671875" style="60" bestFit="1" customWidth="1"/>
    <col min="1555" max="1555" width="7.5546875" style="60" bestFit="1" customWidth="1"/>
    <col min="1556" max="1556" width="4.88671875" style="60" bestFit="1" customWidth="1"/>
    <col min="1557" max="1557" width="7.5546875" style="60" bestFit="1" customWidth="1"/>
    <col min="1558" max="1558" width="4.88671875" style="60" bestFit="1" customWidth="1"/>
    <col min="1559" max="1559" width="7.5546875" style="60" bestFit="1" customWidth="1"/>
    <col min="1560" max="1560" width="4.88671875" style="60" bestFit="1" customWidth="1"/>
    <col min="1561" max="1561" width="7.5546875" style="60" bestFit="1" customWidth="1"/>
    <col min="1562" max="1562" width="4.88671875" style="60" bestFit="1" customWidth="1"/>
    <col min="1563" max="1563" width="7.5546875" style="60" bestFit="1" customWidth="1"/>
    <col min="1564" max="1564" width="4.88671875" style="60" bestFit="1" customWidth="1"/>
    <col min="1565" max="1565" width="7.5546875" style="60" bestFit="1" customWidth="1"/>
    <col min="1566" max="1566" width="4.88671875" style="60" bestFit="1" customWidth="1"/>
    <col min="1567" max="1567" width="7.5546875" style="60" bestFit="1" customWidth="1"/>
    <col min="1568" max="1568" width="4.88671875" style="60" bestFit="1" customWidth="1"/>
    <col min="1569" max="1569" width="7.5546875" style="60" bestFit="1" customWidth="1"/>
    <col min="1570" max="1570" width="4.88671875" style="60" bestFit="1" customWidth="1"/>
    <col min="1571" max="1571" width="7.5546875" style="60" bestFit="1" customWidth="1"/>
    <col min="1572" max="1572" width="4.88671875" style="60" bestFit="1" customWidth="1"/>
    <col min="1573" max="1573" width="7.5546875" style="60" bestFit="1" customWidth="1"/>
    <col min="1574" max="1574" width="4.88671875" style="60" bestFit="1" customWidth="1"/>
    <col min="1575" max="1575" width="7.5546875" style="60" bestFit="1" customWidth="1"/>
    <col min="1576" max="1576" width="4.88671875" style="60" bestFit="1" customWidth="1"/>
    <col min="1577" max="1577" width="7.5546875" style="60" bestFit="1" customWidth="1"/>
    <col min="1578" max="1578" width="4.88671875" style="60" bestFit="1" customWidth="1"/>
    <col min="1579" max="1579" width="7.5546875" style="60" bestFit="1" customWidth="1"/>
    <col min="1580" max="1580" width="4.88671875" style="60" bestFit="1" customWidth="1"/>
    <col min="1581" max="1581" width="7.5546875" style="60" bestFit="1" customWidth="1"/>
    <col min="1582" max="1582" width="4.88671875" style="60" bestFit="1" customWidth="1"/>
    <col min="1583" max="1583" width="7.5546875" style="60" bestFit="1" customWidth="1"/>
    <col min="1584" max="1584" width="4.88671875" style="60" bestFit="1" customWidth="1"/>
    <col min="1585" max="1585" width="7.5546875" style="60" bestFit="1" customWidth="1"/>
    <col min="1586" max="1586" width="4.88671875" style="60" bestFit="1" customWidth="1"/>
    <col min="1587" max="1792" width="9.109375" style="60"/>
    <col min="1793" max="1793" width="4.44140625" style="60" customWidth="1"/>
    <col min="1794" max="1794" width="18.88671875" style="60" customWidth="1"/>
    <col min="1795" max="1795" width="7.5546875" style="60" bestFit="1" customWidth="1"/>
    <col min="1796" max="1796" width="4.88671875" style="60" bestFit="1" customWidth="1"/>
    <col min="1797" max="1797" width="7.5546875" style="60" bestFit="1" customWidth="1"/>
    <col min="1798" max="1798" width="4.88671875" style="60" bestFit="1" customWidth="1"/>
    <col min="1799" max="1799" width="7.5546875" style="60" bestFit="1" customWidth="1"/>
    <col min="1800" max="1800" width="4.88671875" style="60" bestFit="1" customWidth="1"/>
    <col min="1801" max="1801" width="9.88671875" style="60" bestFit="1" customWidth="1"/>
    <col min="1802" max="1802" width="4.88671875" style="60" bestFit="1" customWidth="1"/>
    <col min="1803" max="1803" width="7.5546875" style="60" bestFit="1" customWidth="1"/>
    <col min="1804" max="1804" width="4.88671875" style="60" bestFit="1" customWidth="1"/>
    <col min="1805" max="1805" width="7.5546875" style="60" bestFit="1" customWidth="1"/>
    <col min="1806" max="1806" width="4.88671875" style="60" bestFit="1" customWidth="1"/>
    <col min="1807" max="1807" width="7.5546875" style="60" bestFit="1" customWidth="1"/>
    <col min="1808" max="1808" width="4.88671875" style="60" bestFit="1" customWidth="1"/>
    <col min="1809" max="1809" width="7.5546875" style="60" bestFit="1" customWidth="1"/>
    <col min="1810" max="1810" width="4.88671875" style="60" bestFit="1" customWidth="1"/>
    <col min="1811" max="1811" width="7.5546875" style="60" bestFit="1" customWidth="1"/>
    <col min="1812" max="1812" width="4.88671875" style="60" bestFit="1" customWidth="1"/>
    <col min="1813" max="1813" width="7.5546875" style="60" bestFit="1" customWidth="1"/>
    <col min="1814" max="1814" width="4.88671875" style="60" bestFit="1" customWidth="1"/>
    <col min="1815" max="1815" width="7.5546875" style="60" bestFit="1" customWidth="1"/>
    <col min="1816" max="1816" width="4.88671875" style="60" bestFit="1" customWidth="1"/>
    <col min="1817" max="1817" width="7.5546875" style="60" bestFit="1" customWidth="1"/>
    <col min="1818" max="1818" width="4.88671875" style="60" bestFit="1" customWidth="1"/>
    <col min="1819" max="1819" width="7.5546875" style="60" bestFit="1" customWidth="1"/>
    <col min="1820" max="1820" width="4.88671875" style="60" bestFit="1" customWidth="1"/>
    <col min="1821" max="1821" width="7.5546875" style="60" bestFit="1" customWidth="1"/>
    <col min="1822" max="1822" width="4.88671875" style="60" bestFit="1" customWidth="1"/>
    <col min="1823" max="1823" width="7.5546875" style="60" bestFit="1" customWidth="1"/>
    <col min="1824" max="1824" width="4.88671875" style="60" bestFit="1" customWidth="1"/>
    <col min="1825" max="1825" width="7.5546875" style="60" bestFit="1" customWidth="1"/>
    <col min="1826" max="1826" width="4.88671875" style="60" bestFit="1" customWidth="1"/>
    <col min="1827" max="1827" width="7.5546875" style="60" bestFit="1" customWidth="1"/>
    <col min="1828" max="1828" width="4.88671875" style="60" bestFit="1" customWidth="1"/>
    <col min="1829" max="1829" width="7.5546875" style="60" bestFit="1" customWidth="1"/>
    <col min="1830" max="1830" width="4.88671875" style="60" bestFit="1" customWidth="1"/>
    <col min="1831" max="1831" width="7.5546875" style="60" bestFit="1" customWidth="1"/>
    <col min="1832" max="1832" width="4.88671875" style="60" bestFit="1" customWidth="1"/>
    <col min="1833" max="1833" width="7.5546875" style="60" bestFit="1" customWidth="1"/>
    <col min="1834" max="1834" width="4.88671875" style="60" bestFit="1" customWidth="1"/>
    <col min="1835" max="1835" width="7.5546875" style="60" bestFit="1" customWidth="1"/>
    <col min="1836" max="1836" width="4.88671875" style="60" bestFit="1" customWidth="1"/>
    <col min="1837" max="1837" width="7.5546875" style="60" bestFit="1" customWidth="1"/>
    <col min="1838" max="1838" width="4.88671875" style="60" bestFit="1" customWidth="1"/>
    <col min="1839" max="1839" width="7.5546875" style="60" bestFit="1" customWidth="1"/>
    <col min="1840" max="1840" width="4.88671875" style="60" bestFit="1" customWidth="1"/>
    <col min="1841" max="1841" width="7.5546875" style="60" bestFit="1" customWidth="1"/>
    <col min="1842" max="1842" width="4.88671875" style="60" bestFit="1" customWidth="1"/>
    <col min="1843" max="2048" width="9.109375" style="60"/>
    <col min="2049" max="2049" width="4.44140625" style="60" customWidth="1"/>
    <col min="2050" max="2050" width="18.88671875" style="60" customWidth="1"/>
    <col min="2051" max="2051" width="7.5546875" style="60" bestFit="1" customWidth="1"/>
    <col min="2052" max="2052" width="4.88671875" style="60" bestFit="1" customWidth="1"/>
    <col min="2053" max="2053" width="7.5546875" style="60" bestFit="1" customWidth="1"/>
    <col min="2054" max="2054" width="4.88671875" style="60" bestFit="1" customWidth="1"/>
    <col min="2055" max="2055" width="7.5546875" style="60" bestFit="1" customWidth="1"/>
    <col min="2056" max="2056" width="4.88671875" style="60" bestFit="1" customWidth="1"/>
    <col min="2057" max="2057" width="9.88671875" style="60" bestFit="1" customWidth="1"/>
    <col min="2058" max="2058" width="4.88671875" style="60" bestFit="1" customWidth="1"/>
    <col min="2059" max="2059" width="7.5546875" style="60" bestFit="1" customWidth="1"/>
    <col min="2060" max="2060" width="4.88671875" style="60" bestFit="1" customWidth="1"/>
    <col min="2061" max="2061" width="7.5546875" style="60" bestFit="1" customWidth="1"/>
    <col min="2062" max="2062" width="4.88671875" style="60" bestFit="1" customWidth="1"/>
    <col min="2063" max="2063" width="7.5546875" style="60" bestFit="1" customWidth="1"/>
    <col min="2064" max="2064" width="4.88671875" style="60" bestFit="1" customWidth="1"/>
    <col min="2065" max="2065" width="7.5546875" style="60" bestFit="1" customWidth="1"/>
    <col min="2066" max="2066" width="4.88671875" style="60" bestFit="1" customWidth="1"/>
    <col min="2067" max="2067" width="7.5546875" style="60" bestFit="1" customWidth="1"/>
    <col min="2068" max="2068" width="4.88671875" style="60" bestFit="1" customWidth="1"/>
    <col min="2069" max="2069" width="7.5546875" style="60" bestFit="1" customWidth="1"/>
    <col min="2070" max="2070" width="4.88671875" style="60" bestFit="1" customWidth="1"/>
    <col min="2071" max="2071" width="7.5546875" style="60" bestFit="1" customWidth="1"/>
    <col min="2072" max="2072" width="4.88671875" style="60" bestFit="1" customWidth="1"/>
    <col min="2073" max="2073" width="7.5546875" style="60" bestFit="1" customWidth="1"/>
    <col min="2074" max="2074" width="4.88671875" style="60" bestFit="1" customWidth="1"/>
    <col min="2075" max="2075" width="7.5546875" style="60" bestFit="1" customWidth="1"/>
    <col min="2076" max="2076" width="4.88671875" style="60" bestFit="1" customWidth="1"/>
    <col min="2077" max="2077" width="7.5546875" style="60" bestFit="1" customWidth="1"/>
    <col min="2078" max="2078" width="4.88671875" style="60" bestFit="1" customWidth="1"/>
    <col min="2079" max="2079" width="7.5546875" style="60" bestFit="1" customWidth="1"/>
    <col min="2080" max="2080" width="4.88671875" style="60" bestFit="1" customWidth="1"/>
    <col min="2081" max="2081" width="7.5546875" style="60" bestFit="1" customWidth="1"/>
    <col min="2082" max="2082" width="4.88671875" style="60" bestFit="1" customWidth="1"/>
    <col min="2083" max="2083" width="7.5546875" style="60" bestFit="1" customWidth="1"/>
    <col min="2084" max="2084" width="4.88671875" style="60" bestFit="1" customWidth="1"/>
    <col min="2085" max="2085" width="7.5546875" style="60" bestFit="1" customWidth="1"/>
    <col min="2086" max="2086" width="4.88671875" style="60" bestFit="1" customWidth="1"/>
    <col min="2087" max="2087" width="7.5546875" style="60" bestFit="1" customWidth="1"/>
    <col min="2088" max="2088" width="4.88671875" style="60" bestFit="1" customWidth="1"/>
    <col min="2089" max="2089" width="7.5546875" style="60" bestFit="1" customWidth="1"/>
    <col min="2090" max="2090" width="4.88671875" style="60" bestFit="1" customWidth="1"/>
    <col min="2091" max="2091" width="7.5546875" style="60" bestFit="1" customWidth="1"/>
    <col min="2092" max="2092" width="4.88671875" style="60" bestFit="1" customWidth="1"/>
    <col min="2093" max="2093" width="7.5546875" style="60" bestFit="1" customWidth="1"/>
    <col min="2094" max="2094" width="4.88671875" style="60" bestFit="1" customWidth="1"/>
    <col min="2095" max="2095" width="7.5546875" style="60" bestFit="1" customWidth="1"/>
    <col min="2096" max="2096" width="4.88671875" style="60" bestFit="1" customWidth="1"/>
    <col min="2097" max="2097" width="7.5546875" style="60" bestFit="1" customWidth="1"/>
    <col min="2098" max="2098" width="4.88671875" style="60" bestFit="1" customWidth="1"/>
    <col min="2099" max="2304" width="9.109375" style="60"/>
    <col min="2305" max="2305" width="4.44140625" style="60" customWidth="1"/>
    <col min="2306" max="2306" width="18.88671875" style="60" customWidth="1"/>
    <col min="2307" max="2307" width="7.5546875" style="60" bestFit="1" customWidth="1"/>
    <col min="2308" max="2308" width="4.88671875" style="60" bestFit="1" customWidth="1"/>
    <col min="2309" max="2309" width="7.5546875" style="60" bestFit="1" customWidth="1"/>
    <col min="2310" max="2310" width="4.88671875" style="60" bestFit="1" customWidth="1"/>
    <col min="2311" max="2311" width="7.5546875" style="60" bestFit="1" customWidth="1"/>
    <col min="2312" max="2312" width="4.88671875" style="60" bestFit="1" customWidth="1"/>
    <col min="2313" max="2313" width="9.88671875" style="60" bestFit="1" customWidth="1"/>
    <col min="2314" max="2314" width="4.88671875" style="60" bestFit="1" customWidth="1"/>
    <col min="2315" max="2315" width="7.5546875" style="60" bestFit="1" customWidth="1"/>
    <col min="2316" max="2316" width="4.88671875" style="60" bestFit="1" customWidth="1"/>
    <col min="2317" max="2317" width="7.5546875" style="60" bestFit="1" customWidth="1"/>
    <col min="2318" max="2318" width="4.88671875" style="60" bestFit="1" customWidth="1"/>
    <col min="2319" max="2319" width="7.5546875" style="60" bestFit="1" customWidth="1"/>
    <col min="2320" max="2320" width="4.88671875" style="60" bestFit="1" customWidth="1"/>
    <col min="2321" max="2321" width="7.5546875" style="60" bestFit="1" customWidth="1"/>
    <col min="2322" max="2322" width="4.88671875" style="60" bestFit="1" customWidth="1"/>
    <col min="2323" max="2323" width="7.5546875" style="60" bestFit="1" customWidth="1"/>
    <col min="2324" max="2324" width="4.88671875" style="60" bestFit="1" customWidth="1"/>
    <col min="2325" max="2325" width="7.5546875" style="60" bestFit="1" customWidth="1"/>
    <col min="2326" max="2326" width="4.88671875" style="60" bestFit="1" customWidth="1"/>
    <col min="2327" max="2327" width="7.5546875" style="60" bestFit="1" customWidth="1"/>
    <col min="2328" max="2328" width="4.88671875" style="60" bestFit="1" customWidth="1"/>
    <col min="2329" max="2329" width="7.5546875" style="60" bestFit="1" customWidth="1"/>
    <col min="2330" max="2330" width="4.88671875" style="60" bestFit="1" customWidth="1"/>
    <col min="2331" max="2331" width="7.5546875" style="60" bestFit="1" customWidth="1"/>
    <col min="2332" max="2332" width="4.88671875" style="60" bestFit="1" customWidth="1"/>
    <col min="2333" max="2333" width="7.5546875" style="60" bestFit="1" customWidth="1"/>
    <col min="2334" max="2334" width="4.88671875" style="60" bestFit="1" customWidth="1"/>
    <col min="2335" max="2335" width="7.5546875" style="60" bestFit="1" customWidth="1"/>
    <col min="2336" max="2336" width="4.88671875" style="60" bestFit="1" customWidth="1"/>
    <col min="2337" max="2337" width="7.5546875" style="60" bestFit="1" customWidth="1"/>
    <col min="2338" max="2338" width="4.88671875" style="60" bestFit="1" customWidth="1"/>
    <col min="2339" max="2339" width="7.5546875" style="60" bestFit="1" customWidth="1"/>
    <col min="2340" max="2340" width="4.88671875" style="60" bestFit="1" customWidth="1"/>
    <col min="2341" max="2341" width="7.5546875" style="60" bestFit="1" customWidth="1"/>
    <col min="2342" max="2342" width="4.88671875" style="60" bestFit="1" customWidth="1"/>
    <col min="2343" max="2343" width="7.5546875" style="60" bestFit="1" customWidth="1"/>
    <col min="2344" max="2344" width="4.88671875" style="60" bestFit="1" customWidth="1"/>
    <col min="2345" max="2345" width="7.5546875" style="60" bestFit="1" customWidth="1"/>
    <col min="2346" max="2346" width="4.88671875" style="60" bestFit="1" customWidth="1"/>
    <col min="2347" max="2347" width="7.5546875" style="60" bestFit="1" customWidth="1"/>
    <col min="2348" max="2348" width="4.88671875" style="60" bestFit="1" customWidth="1"/>
    <col min="2349" max="2349" width="7.5546875" style="60" bestFit="1" customWidth="1"/>
    <col min="2350" max="2350" width="4.88671875" style="60" bestFit="1" customWidth="1"/>
    <col min="2351" max="2351" width="7.5546875" style="60" bestFit="1" customWidth="1"/>
    <col min="2352" max="2352" width="4.88671875" style="60" bestFit="1" customWidth="1"/>
    <col min="2353" max="2353" width="7.5546875" style="60" bestFit="1" customWidth="1"/>
    <col min="2354" max="2354" width="4.88671875" style="60" bestFit="1" customWidth="1"/>
    <col min="2355" max="2560" width="9.109375" style="60"/>
    <col min="2561" max="2561" width="4.44140625" style="60" customWidth="1"/>
    <col min="2562" max="2562" width="18.88671875" style="60" customWidth="1"/>
    <col min="2563" max="2563" width="7.5546875" style="60" bestFit="1" customWidth="1"/>
    <col min="2564" max="2564" width="4.88671875" style="60" bestFit="1" customWidth="1"/>
    <col min="2565" max="2565" width="7.5546875" style="60" bestFit="1" customWidth="1"/>
    <col min="2566" max="2566" width="4.88671875" style="60" bestFit="1" customWidth="1"/>
    <col min="2567" max="2567" width="7.5546875" style="60" bestFit="1" customWidth="1"/>
    <col min="2568" max="2568" width="4.88671875" style="60" bestFit="1" customWidth="1"/>
    <col min="2569" max="2569" width="9.88671875" style="60" bestFit="1" customWidth="1"/>
    <col min="2570" max="2570" width="4.88671875" style="60" bestFit="1" customWidth="1"/>
    <col min="2571" max="2571" width="7.5546875" style="60" bestFit="1" customWidth="1"/>
    <col min="2572" max="2572" width="4.88671875" style="60" bestFit="1" customWidth="1"/>
    <col min="2573" max="2573" width="7.5546875" style="60" bestFit="1" customWidth="1"/>
    <col min="2574" max="2574" width="4.88671875" style="60" bestFit="1" customWidth="1"/>
    <col min="2575" max="2575" width="7.5546875" style="60" bestFit="1" customWidth="1"/>
    <col min="2576" max="2576" width="4.88671875" style="60" bestFit="1" customWidth="1"/>
    <col min="2577" max="2577" width="7.5546875" style="60" bestFit="1" customWidth="1"/>
    <col min="2578" max="2578" width="4.88671875" style="60" bestFit="1" customWidth="1"/>
    <col min="2579" max="2579" width="7.5546875" style="60" bestFit="1" customWidth="1"/>
    <col min="2580" max="2580" width="4.88671875" style="60" bestFit="1" customWidth="1"/>
    <col min="2581" max="2581" width="7.5546875" style="60" bestFit="1" customWidth="1"/>
    <col min="2582" max="2582" width="4.88671875" style="60" bestFit="1" customWidth="1"/>
    <col min="2583" max="2583" width="7.5546875" style="60" bestFit="1" customWidth="1"/>
    <col min="2584" max="2584" width="4.88671875" style="60" bestFit="1" customWidth="1"/>
    <col min="2585" max="2585" width="7.5546875" style="60" bestFit="1" customWidth="1"/>
    <col min="2586" max="2586" width="4.88671875" style="60" bestFit="1" customWidth="1"/>
    <col min="2587" max="2587" width="7.5546875" style="60" bestFit="1" customWidth="1"/>
    <col min="2588" max="2588" width="4.88671875" style="60" bestFit="1" customWidth="1"/>
    <col min="2589" max="2589" width="7.5546875" style="60" bestFit="1" customWidth="1"/>
    <col min="2590" max="2590" width="4.88671875" style="60" bestFit="1" customWidth="1"/>
    <col min="2591" max="2591" width="7.5546875" style="60" bestFit="1" customWidth="1"/>
    <col min="2592" max="2592" width="4.88671875" style="60" bestFit="1" customWidth="1"/>
    <col min="2593" max="2593" width="7.5546875" style="60" bestFit="1" customWidth="1"/>
    <col min="2594" max="2594" width="4.88671875" style="60" bestFit="1" customWidth="1"/>
    <col min="2595" max="2595" width="7.5546875" style="60" bestFit="1" customWidth="1"/>
    <col min="2596" max="2596" width="4.88671875" style="60" bestFit="1" customWidth="1"/>
    <col min="2597" max="2597" width="7.5546875" style="60" bestFit="1" customWidth="1"/>
    <col min="2598" max="2598" width="4.88671875" style="60" bestFit="1" customWidth="1"/>
    <col min="2599" max="2599" width="7.5546875" style="60" bestFit="1" customWidth="1"/>
    <col min="2600" max="2600" width="4.88671875" style="60" bestFit="1" customWidth="1"/>
    <col min="2601" max="2601" width="7.5546875" style="60" bestFit="1" customWidth="1"/>
    <col min="2602" max="2602" width="4.88671875" style="60" bestFit="1" customWidth="1"/>
    <col min="2603" max="2603" width="7.5546875" style="60" bestFit="1" customWidth="1"/>
    <col min="2604" max="2604" width="4.88671875" style="60" bestFit="1" customWidth="1"/>
    <col min="2605" max="2605" width="7.5546875" style="60" bestFit="1" customWidth="1"/>
    <col min="2606" max="2606" width="4.88671875" style="60" bestFit="1" customWidth="1"/>
    <col min="2607" max="2607" width="7.5546875" style="60" bestFit="1" customWidth="1"/>
    <col min="2608" max="2608" width="4.88671875" style="60" bestFit="1" customWidth="1"/>
    <col min="2609" max="2609" width="7.5546875" style="60" bestFit="1" customWidth="1"/>
    <col min="2610" max="2610" width="4.88671875" style="60" bestFit="1" customWidth="1"/>
    <col min="2611" max="2816" width="9.109375" style="60"/>
    <col min="2817" max="2817" width="4.44140625" style="60" customWidth="1"/>
    <col min="2818" max="2818" width="18.88671875" style="60" customWidth="1"/>
    <col min="2819" max="2819" width="7.5546875" style="60" bestFit="1" customWidth="1"/>
    <col min="2820" max="2820" width="4.88671875" style="60" bestFit="1" customWidth="1"/>
    <col min="2821" max="2821" width="7.5546875" style="60" bestFit="1" customWidth="1"/>
    <col min="2822" max="2822" width="4.88671875" style="60" bestFit="1" customWidth="1"/>
    <col min="2823" max="2823" width="7.5546875" style="60" bestFit="1" customWidth="1"/>
    <col min="2824" max="2824" width="4.88671875" style="60" bestFit="1" customWidth="1"/>
    <col min="2825" max="2825" width="9.88671875" style="60" bestFit="1" customWidth="1"/>
    <col min="2826" max="2826" width="4.88671875" style="60" bestFit="1" customWidth="1"/>
    <col min="2827" max="2827" width="7.5546875" style="60" bestFit="1" customWidth="1"/>
    <col min="2828" max="2828" width="4.88671875" style="60" bestFit="1" customWidth="1"/>
    <col min="2829" max="2829" width="7.5546875" style="60" bestFit="1" customWidth="1"/>
    <col min="2830" max="2830" width="4.88671875" style="60" bestFit="1" customWidth="1"/>
    <col min="2831" max="2831" width="7.5546875" style="60" bestFit="1" customWidth="1"/>
    <col min="2832" max="2832" width="4.88671875" style="60" bestFit="1" customWidth="1"/>
    <col min="2833" max="2833" width="7.5546875" style="60" bestFit="1" customWidth="1"/>
    <col min="2834" max="2834" width="4.88671875" style="60" bestFit="1" customWidth="1"/>
    <col min="2835" max="2835" width="7.5546875" style="60" bestFit="1" customWidth="1"/>
    <col min="2836" max="2836" width="4.88671875" style="60" bestFit="1" customWidth="1"/>
    <col min="2837" max="2837" width="7.5546875" style="60" bestFit="1" customWidth="1"/>
    <col min="2838" max="2838" width="4.88671875" style="60" bestFit="1" customWidth="1"/>
    <col min="2839" max="2839" width="7.5546875" style="60" bestFit="1" customWidth="1"/>
    <col min="2840" max="2840" width="4.88671875" style="60" bestFit="1" customWidth="1"/>
    <col min="2841" max="2841" width="7.5546875" style="60" bestFit="1" customWidth="1"/>
    <col min="2842" max="2842" width="4.88671875" style="60" bestFit="1" customWidth="1"/>
    <col min="2843" max="2843" width="7.5546875" style="60" bestFit="1" customWidth="1"/>
    <col min="2844" max="2844" width="4.88671875" style="60" bestFit="1" customWidth="1"/>
    <col min="2845" max="2845" width="7.5546875" style="60" bestFit="1" customWidth="1"/>
    <col min="2846" max="2846" width="4.88671875" style="60" bestFit="1" customWidth="1"/>
    <col min="2847" max="2847" width="7.5546875" style="60" bestFit="1" customWidth="1"/>
    <col min="2848" max="2848" width="4.88671875" style="60" bestFit="1" customWidth="1"/>
    <col min="2849" max="2849" width="7.5546875" style="60" bestFit="1" customWidth="1"/>
    <col min="2850" max="2850" width="4.88671875" style="60" bestFit="1" customWidth="1"/>
    <col min="2851" max="2851" width="7.5546875" style="60" bestFit="1" customWidth="1"/>
    <col min="2852" max="2852" width="4.88671875" style="60" bestFit="1" customWidth="1"/>
    <col min="2853" max="2853" width="7.5546875" style="60" bestFit="1" customWidth="1"/>
    <col min="2854" max="2854" width="4.88671875" style="60" bestFit="1" customWidth="1"/>
    <col min="2855" max="2855" width="7.5546875" style="60" bestFit="1" customWidth="1"/>
    <col min="2856" max="2856" width="4.88671875" style="60" bestFit="1" customWidth="1"/>
    <col min="2857" max="2857" width="7.5546875" style="60" bestFit="1" customWidth="1"/>
    <col min="2858" max="2858" width="4.88671875" style="60" bestFit="1" customWidth="1"/>
    <col min="2859" max="2859" width="7.5546875" style="60" bestFit="1" customWidth="1"/>
    <col min="2860" max="2860" width="4.88671875" style="60" bestFit="1" customWidth="1"/>
    <col min="2861" max="2861" width="7.5546875" style="60" bestFit="1" customWidth="1"/>
    <col min="2862" max="2862" width="4.88671875" style="60" bestFit="1" customWidth="1"/>
    <col min="2863" max="2863" width="7.5546875" style="60" bestFit="1" customWidth="1"/>
    <col min="2864" max="2864" width="4.88671875" style="60" bestFit="1" customWidth="1"/>
    <col min="2865" max="2865" width="7.5546875" style="60" bestFit="1" customWidth="1"/>
    <col min="2866" max="2866" width="4.88671875" style="60" bestFit="1" customWidth="1"/>
    <col min="2867" max="3072" width="9.109375" style="60"/>
    <col min="3073" max="3073" width="4.44140625" style="60" customWidth="1"/>
    <col min="3074" max="3074" width="18.88671875" style="60" customWidth="1"/>
    <col min="3075" max="3075" width="7.5546875" style="60" bestFit="1" customWidth="1"/>
    <col min="3076" max="3076" width="4.88671875" style="60" bestFit="1" customWidth="1"/>
    <col min="3077" max="3077" width="7.5546875" style="60" bestFit="1" customWidth="1"/>
    <col min="3078" max="3078" width="4.88671875" style="60" bestFit="1" customWidth="1"/>
    <col min="3079" max="3079" width="7.5546875" style="60" bestFit="1" customWidth="1"/>
    <col min="3080" max="3080" width="4.88671875" style="60" bestFit="1" customWidth="1"/>
    <col min="3081" max="3081" width="9.88671875" style="60" bestFit="1" customWidth="1"/>
    <col min="3082" max="3082" width="4.88671875" style="60" bestFit="1" customWidth="1"/>
    <col min="3083" max="3083" width="7.5546875" style="60" bestFit="1" customWidth="1"/>
    <col min="3084" max="3084" width="4.88671875" style="60" bestFit="1" customWidth="1"/>
    <col min="3085" max="3085" width="7.5546875" style="60" bestFit="1" customWidth="1"/>
    <col min="3086" max="3086" width="4.88671875" style="60" bestFit="1" customWidth="1"/>
    <col min="3087" max="3087" width="7.5546875" style="60" bestFit="1" customWidth="1"/>
    <col min="3088" max="3088" width="4.88671875" style="60" bestFit="1" customWidth="1"/>
    <col min="3089" max="3089" width="7.5546875" style="60" bestFit="1" customWidth="1"/>
    <col min="3090" max="3090" width="4.88671875" style="60" bestFit="1" customWidth="1"/>
    <col min="3091" max="3091" width="7.5546875" style="60" bestFit="1" customWidth="1"/>
    <col min="3092" max="3092" width="4.88671875" style="60" bestFit="1" customWidth="1"/>
    <col min="3093" max="3093" width="7.5546875" style="60" bestFit="1" customWidth="1"/>
    <col min="3094" max="3094" width="4.88671875" style="60" bestFit="1" customWidth="1"/>
    <col min="3095" max="3095" width="7.5546875" style="60" bestFit="1" customWidth="1"/>
    <col min="3096" max="3096" width="4.88671875" style="60" bestFit="1" customWidth="1"/>
    <col min="3097" max="3097" width="7.5546875" style="60" bestFit="1" customWidth="1"/>
    <col min="3098" max="3098" width="4.88671875" style="60" bestFit="1" customWidth="1"/>
    <col min="3099" max="3099" width="7.5546875" style="60" bestFit="1" customWidth="1"/>
    <col min="3100" max="3100" width="4.88671875" style="60" bestFit="1" customWidth="1"/>
    <col min="3101" max="3101" width="7.5546875" style="60" bestFit="1" customWidth="1"/>
    <col min="3102" max="3102" width="4.88671875" style="60" bestFit="1" customWidth="1"/>
    <col min="3103" max="3103" width="7.5546875" style="60" bestFit="1" customWidth="1"/>
    <col min="3104" max="3104" width="4.88671875" style="60" bestFit="1" customWidth="1"/>
    <col min="3105" max="3105" width="7.5546875" style="60" bestFit="1" customWidth="1"/>
    <col min="3106" max="3106" width="4.88671875" style="60" bestFit="1" customWidth="1"/>
    <col min="3107" max="3107" width="7.5546875" style="60" bestFit="1" customWidth="1"/>
    <col min="3108" max="3108" width="4.88671875" style="60" bestFit="1" customWidth="1"/>
    <col min="3109" max="3109" width="7.5546875" style="60" bestFit="1" customWidth="1"/>
    <col min="3110" max="3110" width="4.88671875" style="60" bestFit="1" customWidth="1"/>
    <col min="3111" max="3111" width="7.5546875" style="60" bestFit="1" customWidth="1"/>
    <col min="3112" max="3112" width="4.88671875" style="60" bestFit="1" customWidth="1"/>
    <col min="3113" max="3113" width="7.5546875" style="60" bestFit="1" customWidth="1"/>
    <col min="3114" max="3114" width="4.88671875" style="60" bestFit="1" customWidth="1"/>
    <col min="3115" max="3115" width="7.5546875" style="60" bestFit="1" customWidth="1"/>
    <col min="3116" max="3116" width="4.88671875" style="60" bestFit="1" customWidth="1"/>
    <col min="3117" max="3117" width="7.5546875" style="60" bestFit="1" customWidth="1"/>
    <col min="3118" max="3118" width="4.88671875" style="60" bestFit="1" customWidth="1"/>
    <col min="3119" max="3119" width="7.5546875" style="60" bestFit="1" customWidth="1"/>
    <col min="3120" max="3120" width="4.88671875" style="60" bestFit="1" customWidth="1"/>
    <col min="3121" max="3121" width="7.5546875" style="60" bestFit="1" customWidth="1"/>
    <col min="3122" max="3122" width="4.88671875" style="60" bestFit="1" customWidth="1"/>
    <col min="3123" max="3328" width="9.109375" style="60"/>
    <col min="3329" max="3329" width="4.44140625" style="60" customWidth="1"/>
    <col min="3330" max="3330" width="18.88671875" style="60" customWidth="1"/>
    <col min="3331" max="3331" width="7.5546875" style="60" bestFit="1" customWidth="1"/>
    <col min="3332" max="3332" width="4.88671875" style="60" bestFit="1" customWidth="1"/>
    <col min="3333" max="3333" width="7.5546875" style="60" bestFit="1" customWidth="1"/>
    <col min="3334" max="3334" width="4.88671875" style="60" bestFit="1" customWidth="1"/>
    <col min="3335" max="3335" width="7.5546875" style="60" bestFit="1" customWidth="1"/>
    <col min="3336" max="3336" width="4.88671875" style="60" bestFit="1" customWidth="1"/>
    <col min="3337" max="3337" width="9.88671875" style="60" bestFit="1" customWidth="1"/>
    <col min="3338" max="3338" width="4.88671875" style="60" bestFit="1" customWidth="1"/>
    <col min="3339" max="3339" width="7.5546875" style="60" bestFit="1" customWidth="1"/>
    <col min="3340" max="3340" width="4.88671875" style="60" bestFit="1" customWidth="1"/>
    <col min="3341" max="3341" width="7.5546875" style="60" bestFit="1" customWidth="1"/>
    <col min="3342" max="3342" width="4.88671875" style="60" bestFit="1" customWidth="1"/>
    <col min="3343" max="3343" width="7.5546875" style="60" bestFit="1" customWidth="1"/>
    <col min="3344" max="3344" width="4.88671875" style="60" bestFit="1" customWidth="1"/>
    <col min="3345" max="3345" width="7.5546875" style="60" bestFit="1" customWidth="1"/>
    <col min="3346" max="3346" width="4.88671875" style="60" bestFit="1" customWidth="1"/>
    <col min="3347" max="3347" width="7.5546875" style="60" bestFit="1" customWidth="1"/>
    <col min="3348" max="3348" width="4.88671875" style="60" bestFit="1" customWidth="1"/>
    <col min="3349" max="3349" width="7.5546875" style="60" bestFit="1" customWidth="1"/>
    <col min="3350" max="3350" width="4.88671875" style="60" bestFit="1" customWidth="1"/>
    <col min="3351" max="3351" width="7.5546875" style="60" bestFit="1" customWidth="1"/>
    <col min="3352" max="3352" width="4.88671875" style="60" bestFit="1" customWidth="1"/>
    <col min="3353" max="3353" width="7.5546875" style="60" bestFit="1" customWidth="1"/>
    <col min="3354" max="3354" width="4.88671875" style="60" bestFit="1" customWidth="1"/>
    <col min="3355" max="3355" width="7.5546875" style="60" bestFit="1" customWidth="1"/>
    <col min="3356" max="3356" width="4.88671875" style="60" bestFit="1" customWidth="1"/>
    <col min="3357" max="3357" width="7.5546875" style="60" bestFit="1" customWidth="1"/>
    <col min="3358" max="3358" width="4.88671875" style="60" bestFit="1" customWidth="1"/>
    <col min="3359" max="3359" width="7.5546875" style="60" bestFit="1" customWidth="1"/>
    <col min="3360" max="3360" width="4.88671875" style="60" bestFit="1" customWidth="1"/>
    <col min="3361" max="3361" width="7.5546875" style="60" bestFit="1" customWidth="1"/>
    <col min="3362" max="3362" width="4.88671875" style="60" bestFit="1" customWidth="1"/>
    <col min="3363" max="3363" width="7.5546875" style="60" bestFit="1" customWidth="1"/>
    <col min="3364" max="3364" width="4.88671875" style="60" bestFit="1" customWidth="1"/>
    <col min="3365" max="3365" width="7.5546875" style="60" bestFit="1" customWidth="1"/>
    <col min="3366" max="3366" width="4.88671875" style="60" bestFit="1" customWidth="1"/>
    <col min="3367" max="3367" width="7.5546875" style="60" bestFit="1" customWidth="1"/>
    <col min="3368" max="3368" width="4.88671875" style="60" bestFit="1" customWidth="1"/>
    <col min="3369" max="3369" width="7.5546875" style="60" bestFit="1" customWidth="1"/>
    <col min="3370" max="3370" width="4.88671875" style="60" bestFit="1" customWidth="1"/>
    <col min="3371" max="3371" width="7.5546875" style="60" bestFit="1" customWidth="1"/>
    <col min="3372" max="3372" width="4.88671875" style="60" bestFit="1" customWidth="1"/>
    <col min="3373" max="3373" width="7.5546875" style="60" bestFit="1" customWidth="1"/>
    <col min="3374" max="3374" width="4.88671875" style="60" bestFit="1" customWidth="1"/>
    <col min="3375" max="3375" width="7.5546875" style="60" bestFit="1" customWidth="1"/>
    <col min="3376" max="3376" width="4.88671875" style="60" bestFit="1" customWidth="1"/>
    <col min="3377" max="3377" width="7.5546875" style="60" bestFit="1" customWidth="1"/>
    <col min="3378" max="3378" width="4.88671875" style="60" bestFit="1" customWidth="1"/>
    <col min="3379" max="3584" width="9.109375" style="60"/>
    <col min="3585" max="3585" width="4.44140625" style="60" customWidth="1"/>
    <col min="3586" max="3586" width="18.88671875" style="60" customWidth="1"/>
    <col min="3587" max="3587" width="7.5546875" style="60" bestFit="1" customWidth="1"/>
    <col min="3588" max="3588" width="4.88671875" style="60" bestFit="1" customWidth="1"/>
    <col min="3589" max="3589" width="7.5546875" style="60" bestFit="1" customWidth="1"/>
    <col min="3590" max="3590" width="4.88671875" style="60" bestFit="1" customWidth="1"/>
    <col min="3591" max="3591" width="7.5546875" style="60" bestFit="1" customWidth="1"/>
    <col min="3592" max="3592" width="4.88671875" style="60" bestFit="1" customWidth="1"/>
    <col min="3593" max="3593" width="9.88671875" style="60" bestFit="1" customWidth="1"/>
    <col min="3594" max="3594" width="4.88671875" style="60" bestFit="1" customWidth="1"/>
    <col min="3595" max="3595" width="7.5546875" style="60" bestFit="1" customWidth="1"/>
    <col min="3596" max="3596" width="4.88671875" style="60" bestFit="1" customWidth="1"/>
    <col min="3597" max="3597" width="7.5546875" style="60" bestFit="1" customWidth="1"/>
    <col min="3598" max="3598" width="4.88671875" style="60" bestFit="1" customWidth="1"/>
    <col min="3599" max="3599" width="7.5546875" style="60" bestFit="1" customWidth="1"/>
    <col min="3600" max="3600" width="4.88671875" style="60" bestFit="1" customWidth="1"/>
    <col min="3601" max="3601" width="7.5546875" style="60" bestFit="1" customWidth="1"/>
    <col min="3602" max="3602" width="4.88671875" style="60" bestFit="1" customWidth="1"/>
    <col min="3603" max="3603" width="7.5546875" style="60" bestFit="1" customWidth="1"/>
    <col min="3604" max="3604" width="4.88671875" style="60" bestFit="1" customWidth="1"/>
    <col min="3605" max="3605" width="7.5546875" style="60" bestFit="1" customWidth="1"/>
    <col min="3606" max="3606" width="4.88671875" style="60" bestFit="1" customWidth="1"/>
    <col min="3607" max="3607" width="7.5546875" style="60" bestFit="1" customWidth="1"/>
    <col min="3608" max="3608" width="4.88671875" style="60" bestFit="1" customWidth="1"/>
    <col min="3609" max="3609" width="7.5546875" style="60" bestFit="1" customWidth="1"/>
    <col min="3610" max="3610" width="4.88671875" style="60" bestFit="1" customWidth="1"/>
    <col min="3611" max="3611" width="7.5546875" style="60" bestFit="1" customWidth="1"/>
    <col min="3612" max="3612" width="4.88671875" style="60" bestFit="1" customWidth="1"/>
    <col min="3613" max="3613" width="7.5546875" style="60" bestFit="1" customWidth="1"/>
    <col min="3614" max="3614" width="4.88671875" style="60" bestFit="1" customWidth="1"/>
    <col min="3615" max="3615" width="7.5546875" style="60" bestFit="1" customWidth="1"/>
    <col min="3616" max="3616" width="4.88671875" style="60" bestFit="1" customWidth="1"/>
    <col min="3617" max="3617" width="7.5546875" style="60" bestFit="1" customWidth="1"/>
    <col min="3618" max="3618" width="4.88671875" style="60" bestFit="1" customWidth="1"/>
    <col min="3619" max="3619" width="7.5546875" style="60" bestFit="1" customWidth="1"/>
    <col min="3620" max="3620" width="4.88671875" style="60" bestFit="1" customWidth="1"/>
    <col min="3621" max="3621" width="7.5546875" style="60" bestFit="1" customWidth="1"/>
    <col min="3622" max="3622" width="4.88671875" style="60" bestFit="1" customWidth="1"/>
    <col min="3623" max="3623" width="7.5546875" style="60" bestFit="1" customWidth="1"/>
    <col min="3624" max="3624" width="4.88671875" style="60" bestFit="1" customWidth="1"/>
    <col min="3625" max="3625" width="7.5546875" style="60" bestFit="1" customWidth="1"/>
    <col min="3626" max="3626" width="4.88671875" style="60" bestFit="1" customWidth="1"/>
    <col min="3627" max="3627" width="7.5546875" style="60" bestFit="1" customWidth="1"/>
    <col min="3628" max="3628" width="4.88671875" style="60" bestFit="1" customWidth="1"/>
    <col min="3629" max="3629" width="7.5546875" style="60" bestFit="1" customWidth="1"/>
    <col min="3630" max="3630" width="4.88671875" style="60" bestFit="1" customWidth="1"/>
    <col min="3631" max="3631" width="7.5546875" style="60" bestFit="1" customWidth="1"/>
    <col min="3632" max="3632" width="4.88671875" style="60" bestFit="1" customWidth="1"/>
    <col min="3633" max="3633" width="7.5546875" style="60" bestFit="1" customWidth="1"/>
    <col min="3634" max="3634" width="4.88671875" style="60" bestFit="1" customWidth="1"/>
    <col min="3635" max="3840" width="9.109375" style="60"/>
    <col min="3841" max="3841" width="4.44140625" style="60" customWidth="1"/>
    <col min="3842" max="3842" width="18.88671875" style="60" customWidth="1"/>
    <col min="3843" max="3843" width="7.5546875" style="60" bestFit="1" customWidth="1"/>
    <col min="3844" max="3844" width="4.88671875" style="60" bestFit="1" customWidth="1"/>
    <col min="3845" max="3845" width="7.5546875" style="60" bestFit="1" customWidth="1"/>
    <col min="3846" max="3846" width="4.88671875" style="60" bestFit="1" customWidth="1"/>
    <col min="3847" max="3847" width="7.5546875" style="60" bestFit="1" customWidth="1"/>
    <col min="3848" max="3848" width="4.88671875" style="60" bestFit="1" customWidth="1"/>
    <col min="3849" max="3849" width="9.88671875" style="60" bestFit="1" customWidth="1"/>
    <col min="3850" max="3850" width="4.88671875" style="60" bestFit="1" customWidth="1"/>
    <col min="3851" max="3851" width="7.5546875" style="60" bestFit="1" customWidth="1"/>
    <col min="3852" max="3852" width="4.88671875" style="60" bestFit="1" customWidth="1"/>
    <col min="3853" max="3853" width="7.5546875" style="60" bestFit="1" customWidth="1"/>
    <col min="3854" max="3854" width="4.88671875" style="60" bestFit="1" customWidth="1"/>
    <col min="3855" max="3855" width="7.5546875" style="60" bestFit="1" customWidth="1"/>
    <col min="3856" max="3856" width="4.88671875" style="60" bestFit="1" customWidth="1"/>
    <col min="3857" max="3857" width="7.5546875" style="60" bestFit="1" customWidth="1"/>
    <col min="3858" max="3858" width="4.88671875" style="60" bestFit="1" customWidth="1"/>
    <col min="3859" max="3859" width="7.5546875" style="60" bestFit="1" customWidth="1"/>
    <col min="3860" max="3860" width="4.88671875" style="60" bestFit="1" customWidth="1"/>
    <col min="3861" max="3861" width="7.5546875" style="60" bestFit="1" customWidth="1"/>
    <col min="3862" max="3862" width="4.88671875" style="60" bestFit="1" customWidth="1"/>
    <col min="3863" max="3863" width="7.5546875" style="60" bestFit="1" customWidth="1"/>
    <col min="3864" max="3864" width="4.88671875" style="60" bestFit="1" customWidth="1"/>
    <col min="3865" max="3865" width="7.5546875" style="60" bestFit="1" customWidth="1"/>
    <col min="3866" max="3866" width="4.88671875" style="60" bestFit="1" customWidth="1"/>
    <col min="3867" max="3867" width="7.5546875" style="60" bestFit="1" customWidth="1"/>
    <col min="3868" max="3868" width="4.88671875" style="60" bestFit="1" customWidth="1"/>
    <col min="3869" max="3869" width="7.5546875" style="60" bestFit="1" customWidth="1"/>
    <col min="3870" max="3870" width="4.88671875" style="60" bestFit="1" customWidth="1"/>
    <col min="3871" max="3871" width="7.5546875" style="60" bestFit="1" customWidth="1"/>
    <col min="3872" max="3872" width="4.88671875" style="60" bestFit="1" customWidth="1"/>
    <col min="3873" max="3873" width="7.5546875" style="60" bestFit="1" customWidth="1"/>
    <col min="3874" max="3874" width="4.88671875" style="60" bestFit="1" customWidth="1"/>
    <col min="3875" max="3875" width="7.5546875" style="60" bestFit="1" customWidth="1"/>
    <col min="3876" max="3876" width="4.88671875" style="60" bestFit="1" customWidth="1"/>
    <col min="3877" max="3877" width="7.5546875" style="60" bestFit="1" customWidth="1"/>
    <col min="3878" max="3878" width="4.88671875" style="60" bestFit="1" customWidth="1"/>
    <col min="3879" max="3879" width="7.5546875" style="60" bestFit="1" customWidth="1"/>
    <col min="3880" max="3880" width="4.88671875" style="60" bestFit="1" customWidth="1"/>
    <col min="3881" max="3881" width="7.5546875" style="60" bestFit="1" customWidth="1"/>
    <col min="3882" max="3882" width="4.88671875" style="60" bestFit="1" customWidth="1"/>
    <col min="3883" max="3883" width="7.5546875" style="60" bestFit="1" customWidth="1"/>
    <col min="3884" max="3884" width="4.88671875" style="60" bestFit="1" customWidth="1"/>
    <col min="3885" max="3885" width="7.5546875" style="60" bestFit="1" customWidth="1"/>
    <col min="3886" max="3886" width="4.88671875" style="60" bestFit="1" customWidth="1"/>
    <col min="3887" max="3887" width="7.5546875" style="60" bestFit="1" customWidth="1"/>
    <col min="3888" max="3888" width="4.88671875" style="60" bestFit="1" customWidth="1"/>
    <col min="3889" max="3889" width="7.5546875" style="60" bestFit="1" customWidth="1"/>
    <col min="3890" max="3890" width="4.88671875" style="60" bestFit="1" customWidth="1"/>
    <col min="3891" max="4096" width="9.109375" style="60"/>
    <col min="4097" max="4097" width="4.44140625" style="60" customWidth="1"/>
    <col min="4098" max="4098" width="18.88671875" style="60" customWidth="1"/>
    <col min="4099" max="4099" width="7.5546875" style="60" bestFit="1" customWidth="1"/>
    <col min="4100" max="4100" width="4.88671875" style="60" bestFit="1" customWidth="1"/>
    <col min="4101" max="4101" width="7.5546875" style="60" bestFit="1" customWidth="1"/>
    <col min="4102" max="4102" width="4.88671875" style="60" bestFit="1" customWidth="1"/>
    <col min="4103" max="4103" width="7.5546875" style="60" bestFit="1" customWidth="1"/>
    <col min="4104" max="4104" width="4.88671875" style="60" bestFit="1" customWidth="1"/>
    <col min="4105" max="4105" width="9.88671875" style="60" bestFit="1" customWidth="1"/>
    <col min="4106" max="4106" width="4.88671875" style="60" bestFit="1" customWidth="1"/>
    <col min="4107" max="4107" width="7.5546875" style="60" bestFit="1" customWidth="1"/>
    <col min="4108" max="4108" width="4.88671875" style="60" bestFit="1" customWidth="1"/>
    <col min="4109" max="4109" width="7.5546875" style="60" bestFit="1" customWidth="1"/>
    <col min="4110" max="4110" width="4.88671875" style="60" bestFit="1" customWidth="1"/>
    <col min="4111" max="4111" width="7.5546875" style="60" bestFit="1" customWidth="1"/>
    <col min="4112" max="4112" width="4.88671875" style="60" bestFit="1" customWidth="1"/>
    <col min="4113" max="4113" width="7.5546875" style="60" bestFit="1" customWidth="1"/>
    <col min="4114" max="4114" width="4.88671875" style="60" bestFit="1" customWidth="1"/>
    <col min="4115" max="4115" width="7.5546875" style="60" bestFit="1" customWidth="1"/>
    <col min="4116" max="4116" width="4.88671875" style="60" bestFit="1" customWidth="1"/>
    <col min="4117" max="4117" width="7.5546875" style="60" bestFit="1" customWidth="1"/>
    <col min="4118" max="4118" width="4.88671875" style="60" bestFit="1" customWidth="1"/>
    <col min="4119" max="4119" width="7.5546875" style="60" bestFit="1" customWidth="1"/>
    <col min="4120" max="4120" width="4.88671875" style="60" bestFit="1" customWidth="1"/>
    <col min="4121" max="4121" width="7.5546875" style="60" bestFit="1" customWidth="1"/>
    <col min="4122" max="4122" width="4.88671875" style="60" bestFit="1" customWidth="1"/>
    <col min="4123" max="4123" width="7.5546875" style="60" bestFit="1" customWidth="1"/>
    <col min="4124" max="4124" width="4.88671875" style="60" bestFit="1" customWidth="1"/>
    <col min="4125" max="4125" width="7.5546875" style="60" bestFit="1" customWidth="1"/>
    <col min="4126" max="4126" width="4.88671875" style="60" bestFit="1" customWidth="1"/>
    <col min="4127" max="4127" width="7.5546875" style="60" bestFit="1" customWidth="1"/>
    <col min="4128" max="4128" width="4.88671875" style="60" bestFit="1" customWidth="1"/>
    <col min="4129" max="4129" width="7.5546875" style="60" bestFit="1" customWidth="1"/>
    <col min="4130" max="4130" width="4.88671875" style="60" bestFit="1" customWidth="1"/>
    <col min="4131" max="4131" width="7.5546875" style="60" bestFit="1" customWidth="1"/>
    <col min="4132" max="4132" width="4.88671875" style="60" bestFit="1" customWidth="1"/>
    <col min="4133" max="4133" width="7.5546875" style="60" bestFit="1" customWidth="1"/>
    <col min="4134" max="4134" width="4.88671875" style="60" bestFit="1" customWidth="1"/>
    <col min="4135" max="4135" width="7.5546875" style="60" bestFit="1" customWidth="1"/>
    <col min="4136" max="4136" width="4.88671875" style="60" bestFit="1" customWidth="1"/>
    <col min="4137" max="4137" width="7.5546875" style="60" bestFit="1" customWidth="1"/>
    <col min="4138" max="4138" width="4.88671875" style="60" bestFit="1" customWidth="1"/>
    <col min="4139" max="4139" width="7.5546875" style="60" bestFit="1" customWidth="1"/>
    <col min="4140" max="4140" width="4.88671875" style="60" bestFit="1" customWidth="1"/>
    <col min="4141" max="4141" width="7.5546875" style="60" bestFit="1" customWidth="1"/>
    <col min="4142" max="4142" width="4.88671875" style="60" bestFit="1" customWidth="1"/>
    <col min="4143" max="4143" width="7.5546875" style="60" bestFit="1" customWidth="1"/>
    <col min="4144" max="4144" width="4.88671875" style="60" bestFit="1" customWidth="1"/>
    <col min="4145" max="4145" width="7.5546875" style="60" bestFit="1" customWidth="1"/>
    <col min="4146" max="4146" width="4.88671875" style="60" bestFit="1" customWidth="1"/>
    <col min="4147" max="4352" width="9.109375" style="60"/>
    <col min="4353" max="4353" width="4.44140625" style="60" customWidth="1"/>
    <col min="4354" max="4354" width="18.88671875" style="60" customWidth="1"/>
    <col min="4355" max="4355" width="7.5546875" style="60" bestFit="1" customWidth="1"/>
    <col min="4356" max="4356" width="4.88671875" style="60" bestFit="1" customWidth="1"/>
    <col min="4357" max="4357" width="7.5546875" style="60" bestFit="1" customWidth="1"/>
    <col min="4358" max="4358" width="4.88671875" style="60" bestFit="1" customWidth="1"/>
    <col min="4359" max="4359" width="7.5546875" style="60" bestFit="1" customWidth="1"/>
    <col min="4360" max="4360" width="4.88671875" style="60" bestFit="1" customWidth="1"/>
    <col min="4361" max="4361" width="9.88671875" style="60" bestFit="1" customWidth="1"/>
    <col min="4362" max="4362" width="4.88671875" style="60" bestFit="1" customWidth="1"/>
    <col min="4363" max="4363" width="7.5546875" style="60" bestFit="1" customWidth="1"/>
    <col min="4364" max="4364" width="4.88671875" style="60" bestFit="1" customWidth="1"/>
    <col min="4365" max="4365" width="7.5546875" style="60" bestFit="1" customWidth="1"/>
    <col min="4366" max="4366" width="4.88671875" style="60" bestFit="1" customWidth="1"/>
    <col min="4367" max="4367" width="7.5546875" style="60" bestFit="1" customWidth="1"/>
    <col min="4368" max="4368" width="4.88671875" style="60" bestFit="1" customWidth="1"/>
    <col min="4369" max="4369" width="7.5546875" style="60" bestFit="1" customWidth="1"/>
    <col min="4370" max="4370" width="4.88671875" style="60" bestFit="1" customWidth="1"/>
    <col min="4371" max="4371" width="7.5546875" style="60" bestFit="1" customWidth="1"/>
    <col min="4372" max="4372" width="4.88671875" style="60" bestFit="1" customWidth="1"/>
    <col min="4373" max="4373" width="7.5546875" style="60" bestFit="1" customWidth="1"/>
    <col min="4374" max="4374" width="4.88671875" style="60" bestFit="1" customWidth="1"/>
    <col min="4375" max="4375" width="7.5546875" style="60" bestFit="1" customWidth="1"/>
    <col min="4376" max="4376" width="4.88671875" style="60" bestFit="1" customWidth="1"/>
    <col min="4377" max="4377" width="7.5546875" style="60" bestFit="1" customWidth="1"/>
    <col min="4378" max="4378" width="4.88671875" style="60" bestFit="1" customWidth="1"/>
    <col min="4379" max="4379" width="7.5546875" style="60" bestFit="1" customWidth="1"/>
    <col min="4380" max="4380" width="4.88671875" style="60" bestFit="1" customWidth="1"/>
    <col min="4381" max="4381" width="7.5546875" style="60" bestFit="1" customWidth="1"/>
    <col min="4382" max="4382" width="4.88671875" style="60" bestFit="1" customWidth="1"/>
    <col min="4383" max="4383" width="7.5546875" style="60" bestFit="1" customWidth="1"/>
    <col min="4384" max="4384" width="4.88671875" style="60" bestFit="1" customWidth="1"/>
    <col min="4385" max="4385" width="7.5546875" style="60" bestFit="1" customWidth="1"/>
    <col min="4386" max="4386" width="4.88671875" style="60" bestFit="1" customWidth="1"/>
    <col min="4387" max="4387" width="7.5546875" style="60" bestFit="1" customWidth="1"/>
    <col min="4388" max="4388" width="4.88671875" style="60" bestFit="1" customWidth="1"/>
    <col min="4389" max="4389" width="7.5546875" style="60" bestFit="1" customWidth="1"/>
    <col min="4390" max="4390" width="4.88671875" style="60" bestFit="1" customWidth="1"/>
    <col min="4391" max="4391" width="7.5546875" style="60" bestFit="1" customWidth="1"/>
    <col min="4392" max="4392" width="4.88671875" style="60" bestFit="1" customWidth="1"/>
    <col min="4393" max="4393" width="7.5546875" style="60" bestFit="1" customWidth="1"/>
    <col min="4394" max="4394" width="4.88671875" style="60" bestFit="1" customWidth="1"/>
    <col min="4395" max="4395" width="7.5546875" style="60" bestFit="1" customWidth="1"/>
    <col min="4396" max="4396" width="4.88671875" style="60" bestFit="1" customWidth="1"/>
    <col min="4397" max="4397" width="7.5546875" style="60" bestFit="1" customWidth="1"/>
    <col min="4398" max="4398" width="4.88671875" style="60" bestFit="1" customWidth="1"/>
    <col min="4399" max="4399" width="7.5546875" style="60" bestFit="1" customWidth="1"/>
    <col min="4400" max="4400" width="4.88671875" style="60" bestFit="1" customWidth="1"/>
    <col min="4401" max="4401" width="7.5546875" style="60" bestFit="1" customWidth="1"/>
    <col min="4402" max="4402" width="4.88671875" style="60" bestFit="1" customWidth="1"/>
    <col min="4403" max="4608" width="9.109375" style="60"/>
    <col min="4609" max="4609" width="4.44140625" style="60" customWidth="1"/>
    <col min="4610" max="4610" width="18.88671875" style="60" customWidth="1"/>
    <col min="4611" max="4611" width="7.5546875" style="60" bestFit="1" customWidth="1"/>
    <col min="4612" max="4612" width="4.88671875" style="60" bestFit="1" customWidth="1"/>
    <col min="4613" max="4613" width="7.5546875" style="60" bestFit="1" customWidth="1"/>
    <col min="4614" max="4614" width="4.88671875" style="60" bestFit="1" customWidth="1"/>
    <col min="4615" max="4615" width="7.5546875" style="60" bestFit="1" customWidth="1"/>
    <col min="4616" max="4616" width="4.88671875" style="60" bestFit="1" customWidth="1"/>
    <col min="4617" max="4617" width="9.88671875" style="60" bestFit="1" customWidth="1"/>
    <col min="4618" max="4618" width="4.88671875" style="60" bestFit="1" customWidth="1"/>
    <col min="4619" max="4619" width="7.5546875" style="60" bestFit="1" customWidth="1"/>
    <col min="4620" max="4620" width="4.88671875" style="60" bestFit="1" customWidth="1"/>
    <col min="4621" max="4621" width="7.5546875" style="60" bestFit="1" customWidth="1"/>
    <col min="4622" max="4622" width="4.88671875" style="60" bestFit="1" customWidth="1"/>
    <col min="4623" max="4623" width="7.5546875" style="60" bestFit="1" customWidth="1"/>
    <col min="4624" max="4624" width="4.88671875" style="60" bestFit="1" customWidth="1"/>
    <col min="4625" max="4625" width="7.5546875" style="60" bestFit="1" customWidth="1"/>
    <col min="4626" max="4626" width="4.88671875" style="60" bestFit="1" customWidth="1"/>
    <col min="4627" max="4627" width="7.5546875" style="60" bestFit="1" customWidth="1"/>
    <col min="4628" max="4628" width="4.88671875" style="60" bestFit="1" customWidth="1"/>
    <col min="4629" max="4629" width="7.5546875" style="60" bestFit="1" customWidth="1"/>
    <col min="4630" max="4630" width="4.88671875" style="60" bestFit="1" customWidth="1"/>
    <col min="4631" max="4631" width="7.5546875" style="60" bestFit="1" customWidth="1"/>
    <col min="4632" max="4632" width="4.88671875" style="60" bestFit="1" customWidth="1"/>
    <col min="4633" max="4633" width="7.5546875" style="60" bestFit="1" customWidth="1"/>
    <col min="4634" max="4634" width="4.88671875" style="60" bestFit="1" customWidth="1"/>
    <col min="4635" max="4635" width="7.5546875" style="60" bestFit="1" customWidth="1"/>
    <col min="4636" max="4636" width="4.88671875" style="60" bestFit="1" customWidth="1"/>
    <col min="4637" max="4637" width="7.5546875" style="60" bestFit="1" customWidth="1"/>
    <col min="4638" max="4638" width="4.88671875" style="60" bestFit="1" customWidth="1"/>
    <col min="4639" max="4639" width="7.5546875" style="60" bestFit="1" customWidth="1"/>
    <col min="4640" max="4640" width="4.88671875" style="60" bestFit="1" customWidth="1"/>
    <col min="4641" max="4641" width="7.5546875" style="60" bestFit="1" customWidth="1"/>
    <col min="4642" max="4642" width="4.88671875" style="60" bestFit="1" customWidth="1"/>
    <col min="4643" max="4643" width="7.5546875" style="60" bestFit="1" customWidth="1"/>
    <col min="4644" max="4644" width="4.88671875" style="60" bestFit="1" customWidth="1"/>
    <col min="4645" max="4645" width="7.5546875" style="60" bestFit="1" customWidth="1"/>
    <col min="4646" max="4646" width="4.88671875" style="60" bestFit="1" customWidth="1"/>
    <col min="4647" max="4647" width="7.5546875" style="60" bestFit="1" customWidth="1"/>
    <col min="4648" max="4648" width="4.88671875" style="60" bestFit="1" customWidth="1"/>
    <col min="4649" max="4649" width="7.5546875" style="60" bestFit="1" customWidth="1"/>
    <col min="4650" max="4650" width="4.88671875" style="60" bestFit="1" customWidth="1"/>
    <col min="4651" max="4651" width="7.5546875" style="60" bestFit="1" customWidth="1"/>
    <col min="4652" max="4652" width="4.88671875" style="60" bestFit="1" customWidth="1"/>
    <col min="4653" max="4653" width="7.5546875" style="60" bestFit="1" customWidth="1"/>
    <col min="4654" max="4654" width="4.88671875" style="60" bestFit="1" customWidth="1"/>
    <col min="4655" max="4655" width="7.5546875" style="60" bestFit="1" customWidth="1"/>
    <col min="4656" max="4656" width="4.88671875" style="60" bestFit="1" customWidth="1"/>
    <col min="4657" max="4657" width="7.5546875" style="60" bestFit="1" customWidth="1"/>
    <col min="4658" max="4658" width="4.88671875" style="60" bestFit="1" customWidth="1"/>
    <col min="4659" max="4864" width="9.109375" style="60"/>
    <col min="4865" max="4865" width="4.44140625" style="60" customWidth="1"/>
    <col min="4866" max="4866" width="18.88671875" style="60" customWidth="1"/>
    <col min="4867" max="4867" width="7.5546875" style="60" bestFit="1" customWidth="1"/>
    <col min="4868" max="4868" width="4.88671875" style="60" bestFit="1" customWidth="1"/>
    <col min="4869" max="4869" width="7.5546875" style="60" bestFit="1" customWidth="1"/>
    <col min="4870" max="4870" width="4.88671875" style="60" bestFit="1" customWidth="1"/>
    <col min="4871" max="4871" width="7.5546875" style="60" bestFit="1" customWidth="1"/>
    <col min="4872" max="4872" width="4.88671875" style="60" bestFit="1" customWidth="1"/>
    <col min="4873" max="4873" width="9.88671875" style="60" bestFit="1" customWidth="1"/>
    <col min="4874" max="4874" width="4.88671875" style="60" bestFit="1" customWidth="1"/>
    <col min="4875" max="4875" width="7.5546875" style="60" bestFit="1" customWidth="1"/>
    <col min="4876" max="4876" width="4.88671875" style="60" bestFit="1" customWidth="1"/>
    <col min="4877" max="4877" width="7.5546875" style="60" bestFit="1" customWidth="1"/>
    <col min="4878" max="4878" width="4.88671875" style="60" bestFit="1" customWidth="1"/>
    <col min="4879" max="4879" width="7.5546875" style="60" bestFit="1" customWidth="1"/>
    <col min="4880" max="4880" width="4.88671875" style="60" bestFit="1" customWidth="1"/>
    <col min="4881" max="4881" width="7.5546875" style="60" bestFit="1" customWidth="1"/>
    <col min="4882" max="4882" width="4.88671875" style="60" bestFit="1" customWidth="1"/>
    <col min="4883" max="4883" width="7.5546875" style="60" bestFit="1" customWidth="1"/>
    <col min="4884" max="4884" width="4.88671875" style="60" bestFit="1" customWidth="1"/>
    <col min="4885" max="4885" width="7.5546875" style="60" bestFit="1" customWidth="1"/>
    <col min="4886" max="4886" width="4.88671875" style="60" bestFit="1" customWidth="1"/>
    <col min="4887" max="4887" width="7.5546875" style="60" bestFit="1" customWidth="1"/>
    <col min="4888" max="4888" width="4.88671875" style="60" bestFit="1" customWidth="1"/>
    <col min="4889" max="4889" width="7.5546875" style="60" bestFit="1" customWidth="1"/>
    <col min="4890" max="4890" width="4.88671875" style="60" bestFit="1" customWidth="1"/>
    <col min="4891" max="4891" width="7.5546875" style="60" bestFit="1" customWidth="1"/>
    <col min="4892" max="4892" width="4.88671875" style="60" bestFit="1" customWidth="1"/>
    <col min="4893" max="4893" width="7.5546875" style="60" bestFit="1" customWidth="1"/>
    <col min="4894" max="4894" width="4.88671875" style="60" bestFit="1" customWidth="1"/>
    <col min="4895" max="4895" width="7.5546875" style="60" bestFit="1" customWidth="1"/>
    <col min="4896" max="4896" width="4.88671875" style="60" bestFit="1" customWidth="1"/>
    <col min="4897" max="4897" width="7.5546875" style="60" bestFit="1" customWidth="1"/>
    <col min="4898" max="4898" width="4.88671875" style="60" bestFit="1" customWidth="1"/>
    <col min="4899" max="4899" width="7.5546875" style="60" bestFit="1" customWidth="1"/>
    <col min="4900" max="4900" width="4.88671875" style="60" bestFit="1" customWidth="1"/>
    <col min="4901" max="4901" width="7.5546875" style="60" bestFit="1" customWidth="1"/>
    <col min="4902" max="4902" width="4.88671875" style="60" bestFit="1" customWidth="1"/>
    <col min="4903" max="4903" width="7.5546875" style="60" bestFit="1" customWidth="1"/>
    <col min="4904" max="4904" width="4.88671875" style="60" bestFit="1" customWidth="1"/>
    <col min="4905" max="4905" width="7.5546875" style="60" bestFit="1" customWidth="1"/>
    <col min="4906" max="4906" width="4.88671875" style="60" bestFit="1" customWidth="1"/>
    <col min="4907" max="4907" width="7.5546875" style="60" bestFit="1" customWidth="1"/>
    <col min="4908" max="4908" width="4.88671875" style="60" bestFit="1" customWidth="1"/>
    <col min="4909" max="4909" width="7.5546875" style="60" bestFit="1" customWidth="1"/>
    <col min="4910" max="4910" width="4.88671875" style="60" bestFit="1" customWidth="1"/>
    <col min="4911" max="4911" width="7.5546875" style="60" bestFit="1" customWidth="1"/>
    <col min="4912" max="4912" width="4.88671875" style="60" bestFit="1" customWidth="1"/>
    <col min="4913" max="4913" width="7.5546875" style="60" bestFit="1" customWidth="1"/>
    <col min="4914" max="4914" width="4.88671875" style="60" bestFit="1" customWidth="1"/>
    <col min="4915" max="5120" width="9.109375" style="60"/>
    <col min="5121" max="5121" width="4.44140625" style="60" customWidth="1"/>
    <col min="5122" max="5122" width="18.88671875" style="60" customWidth="1"/>
    <col min="5123" max="5123" width="7.5546875" style="60" bestFit="1" customWidth="1"/>
    <col min="5124" max="5124" width="4.88671875" style="60" bestFit="1" customWidth="1"/>
    <col min="5125" max="5125" width="7.5546875" style="60" bestFit="1" customWidth="1"/>
    <col min="5126" max="5126" width="4.88671875" style="60" bestFit="1" customWidth="1"/>
    <col min="5127" max="5127" width="7.5546875" style="60" bestFit="1" customWidth="1"/>
    <col min="5128" max="5128" width="4.88671875" style="60" bestFit="1" customWidth="1"/>
    <col min="5129" max="5129" width="9.88671875" style="60" bestFit="1" customWidth="1"/>
    <col min="5130" max="5130" width="4.88671875" style="60" bestFit="1" customWidth="1"/>
    <col min="5131" max="5131" width="7.5546875" style="60" bestFit="1" customWidth="1"/>
    <col min="5132" max="5132" width="4.88671875" style="60" bestFit="1" customWidth="1"/>
    <col min="5133" max="5133" width="7.5546875" style="60" bestFit="1" customWidth="1"/>
    <col min="5134" max="5134" width="4.88671875" style="60" bestFit="1" customWidth="1"/>
    <col min="5135" max="5135" width="7.5546875" style="60" bestFit="1" customWidth="1"/>
    <col min="5136" max="5136" width="4.88671875" style="60" bestFit="1" customWidth="1"/>
    <col min="5137" max="5137" width="7.5546875" style="60" bestFit="1" customWidth="1"/>
    <col min="5138" max="5138" width="4.88671875" style="60" bestFit="1" customWidth="1"/>
    <col min="5139" max="5139" width="7.5546875" style="60" bestFit="1" customWidth="1"/>
    <col min="5140" max="5140" width="4.88671875" style="60" bestFit="1" customWidth="1"/>
    <col min="5141" max="5141" width="7.5546875" style="60" bestFit="1" customWidth="1"/>
    <col min="5142" max="5142" width="4.88671875" style="60" bestFit="1" customWidth="1"/>
    <col min="5143" max="5143" width="7.5546875" style="60" bestFit="1" customWidth="1"/>
    <col min="5144" max="5144" width="4.88671875" style="60" bestFit="1" customWidth="1"/>
    <col min="5145" max="5145" width="7.5546875" style="60" bestFit="1" customWidth="1"/>
    <col min="5146" max="5146" width="4.88671875" style="60" bestFit="1" customWidth="1"/>
    <col min="5147" max="5147" width="7.5546875" style="60" bestFit="1" customWidth="1"/>
    <col min="5148" max="5148" width="4.88671875" style="60" bestFit="1" customWidth="1"/>
    <col min="5149" max="5149" width="7.5546875" style="60" bestFit="1" customWidth="1"/>
    <col min="5150" max="5150" width="4.88671875" style="60" bestFit="1" customWidth="1"/>
    <col min="5151" max="5151" width="7.5546875" style="60" bestFit="1" customWidth="1"/>
    <col min="5152" max="5152" width="4.88671875" style="60" bestFit="1" customWidth="1"/>
    <col min="5153" max="5153" width="7.5546875" style="60" bestFit="1" customWidth="1"/>
    <col min="5154" max="5154" width="4.88671875" style="60" bestFit="1" customWidth="1"/>
    <col min="5155" max="5155" width="7.5546875" style="60" bestFit="1" customWidth="1"/>
    <col min="5156" max="5156" width="4.88671875" style="60" bestFit="1" customWidth="1"/>
    <col min="5157" max="5157" width="7.5546875" style="60" bestFit="1" customWidth="1"/>
    <col min="5158" max="5158" width="4.88671875" style="60" bestFit="1" customWidth="1"/>
    <col min="5159" max="5159" width="7.5546875" style="60" bestFit="1" customWidth="1"/>
    <col min="5160" max="5160" width="4.88671875" style="60" bestFit="1" customWidth="1"/>
    <col min="5161" max="5161" width="7.5546875" style="60" bestFit="1" customWidth="1"/>
    <col min="5162" max="5162" width="4.88671875" style="60" bestFit="1" customWidth="1"/>
    <col min="5163" max="5163" width="7.5546875" style="60" bestFit="1" customWidth="1"/>
    <col min="5164" max="5164" width="4.88671875" style="60" bestFit="1" customWidth="1"/>
    <col min="5165" max="5165" width="7.5546875" style="60" bestFit="1" customWidth="1"/>
    <col min="5166" max="5166" width="4.88671875" style="60" bestFit="1" customWidth="1"/>
    <col min="5167" max="5167" width="7.5546875" style="60" bestFit="1" customWidth="1"/>
    <col min="5168" max="5168" width="4.88671875" style="60" bestFit="1" customWidth="1"/>
    <col min="5169" max="5169" width="7.5546875" style="60" bestFit="1" customWidth="1"/>
    <col min="5170" max="5170" width="4.88671875" style="60" bestFit="1" customWidth="1"/>
    <col min="5171" max="5376" width="9.109375" style="60"/>
    <col min="5377" max="5377" width="4.44140625" style="60" customWidth="1"/>
    <col min="5378" max="5378" width="18.88671875" style="60" customWidth="1"/>
    <col min="5379" max="5379" width="7.5546875" style="60" bestFit="1" customWidth="1"/>
    <col min="5380" max="5380" width="4.88671875" style="60" bestFit="1" customWidth="1"/>
    <col min="5381" max="5381" width="7.5546875" style="60" bestFit="1" customWidth="1"/>
    <col min="5382" max="5382" width="4.88671875" style="60" bestFit="1" customWidth="1"/>
    <col min="5383" max="5383" width="7.5546875" style="60" bestFit="1" customWidth="1"/>
    <col min="5384" max="5384" width="4.88671875" style="60" bestFit="1" customWidth="1"/>
    <col min="5385" max="5385" width="9.88671875" style="60" bestFit="1" customWidth="1"/>
    <col min="5386" max="5386" width="4.88671875" style="60" bestFit="1" customWidth="1"/>
    <col min="5387" max="5387" width="7.5546875" style="60" bestFit="1" customWidth="1"/>
    <col min="5388" max="5388" width="4.88671875" style="60" bestFit="1" customWidth="1"/>
    <col min="5389" max="5389" width="7.5546875" style="60" bestFit="1" customWidth="1"/>
    <col min="5390" max="5390" width="4.88671875" style="60" bestFit="1" customWidth="1"/>
    <col min="5391" max="5391" width="7.5546875" style="60" bestFit="1" customWidth="1"/>
    <col min="5392" max="5392" width="4.88671875" style="60" bestFit="1" customWidth="1"/>
    <col min="5393" max="5393" width="7.5546875" style="60" bestFit="1" customWidth="1"/>
    <col min="5394" max="5394" width="4.88671875" style="60" bestFit="1" customWidth="1"/>
    <col min="5395" max="5395" width="7.5546875" style="60" bestFit="1" customWidth="1"/>
    <col min="5396" max="5396" width="4.88671875" style="60" bestFit="1" customWidth="1"/>
    <col min="5397" max="5397" width="7.5546875" style="60" bestFit="1" customWidth="1"/>
    <col min="5398" max="5398" width="4.88671875" style="60" bestFit="1" customWidth="1"/>
    <col min="5399" max="5399" width="7.5546875" style="60" bestFit="1" customWidth="1"/>
    <col min="5400" max="5400" width="4.88671875" style="60" bestFit="1" customWidth="1"/>
    <col min="5401" max="5401" width="7.5546875" style="60" bestFit="1" customWidth="1"/>
    <col min="5402" max="5402" width="4.88671875" style="60" bestFit="1" customWidth="1"/>
    <col min="5403" max="5403" width="7.5546875" style="60" bestFit="1" customWidth="1"/>
    <col min="5404" max="5404" width="4.88671875" style="60" bestFit="1" customWidth="1"/>
    <col min="5405" max="5405" width="7.5546875" style="60" bestFit="1" customWidth="1"/>
    <col min="5406" max="5406" width="4.88671875" style="60" bestFit="1" customWidth="1"/>
    <col min="5407" max="5407" width="7.5546875" style="60" bestFit="1" customWidth="1"/>
    <col min="5408" max="5408" width="4.88671875" style="60" bestFit="1" customWidth="1"/>
    <col min="5409" max="5409" width="7.5546875" style="60" bestFit="1" customWidth="1"/>
    <col min="5410" max="5410" width="4.88671875" style="60" bestFit="1" customWidth="1"/>
    <col min="5411" max="5411" width="7.5546875" style="60" bestFit="1" customWidth="1"/>
    <col min="5412" max="5412" width="4.88671875" style="60" bestFit="1" customWidth="1"/>
    <col min="5413" max="5413" width="7.5546875" style="60" bestFit="1" customWidth="1"/>
    <col min="5414" max="5414" width="4.88671875" style="60" bestFit="1" customWidth="1"/>
    <col min="5415" max="5415" width="7.5546875" style="60" bestFit="1" customWidth="1"/>
    <col min="5416" max="5416" width="4.88671875" style="60" bestFit="1" customWidth="1"/>
    <col min="5417" max="5417" width="7.5546875" style="60" bestFit="1" customWidth="1"/>
    <col min="5418" max="5418" width="4.88671875" style="60" bestFit="1" customWidth="1"/>
    <col min="5419" max="5419" width="7.5546875" style="60" bestFit="1" customWidth="1"/>
    <col min="5420" max="5420" width="4.88671875" style="60" bestFit="1" customWidth="1"/>
    <col min="5421" max="5421" width="7.5546875" style="60" bestFit="1" customWidth="1"/>
    <col min="5422" max="5422" width="4.88671875" style="60" bestFit="1" customWidth="1"/>
    <col min="5423" max="5423" width="7.5546875" style="60" bestFit="1" customWidth="1"/>
    <col min="5424" max="5424" width="4.88671875" style="60" bestFit="1" customWidth="1"/>
    <col min="5425" max="5425" width="7.5546875" style="60" bestFit="1" customWidth="1"/>
    <col min="5426" max="5426" width="4.88671875" style="60" bestFit="1" customWidth="1"/>
    <col min="5427" max="5632" width="9.109375" style="60"/>
    <col min="5633" max="5633" width="4.44140625" style="60" customWidth="1"/>
    <col min="5634" max="5634" width="18.88671875" style="60" customWidth="1"/>
    <col min="5635" max="5635" width="7.5546875" style="60" bestFit="1" customWidth="1"/>
    <col min="5636" max="5636" width="4.88671875" style="60" bestFit="1" customWidth="1"/>
    <col min="5637" max="5637" width="7.5546875" style="60" bestFit="1" customWidth="1"/>
    <col min="5638" max="5638" width="4.88671875" style="60" bestFit="1" customWidth="1"/>
    <col min="5639" max="5639" width="7.5546875" style="60" bestFit="1" customWidth="1"/>
    <col min="5640" max="5640" width="4.88671875" style="60" bestFit="1" customWidth="1"/>
    <col min="5641" max="5641" width="9.88671875" style="60" bestFit="1" customWidth="1"/>
    <col min="5642" max="5642" width="4.88671875" style="60" bestFit="1" customWidth="1"/>
    <col min="5643" max="5643" width="7.5546875" style="60" bestFit="1" customWidth="1"/>
    <col min="5644" max="5644" width="4.88671875" style="60" bestFit="1" customWidth="1"/>
    <col min="5645" max="5645" width="7.5546875" style="60" bestFit="1" customWidth="1"/>
    <col min="5646" max="5646" width="4.88671875" style="60" bestFit="1" customWidth="1"/>
    <col min="5647" max="5647" width="7.5546875" style="60" bestFit="1" customWidth="1"/>
    <col min="5648" max="5648" width="4.88671875" style="60" bestFit="1" customWidth="1"/>
    <col min="5649" max="5649" width="7.5546875" style="60" bestFit="1" customWidth="1"/>
    <col min="5650" max="5650" width="4.88671875" style="60" bestFit="1" customWidth="1"/>
    <col min="5651" max="5651" width="7.5546875" style="60" bestFit="1" customWidth="1"/>
    <col min="5652" max="5652" width="4.88671875" style="60" bestFit="1" customWidth="1"/>
    <col min="5653" max="5653" width="7.5546875" style="60" bestFit="1" customWidth="1"/>
    <col min="5654" max="5654" width="4.88671875" style="60" bestFit="1" customWidth="1"/>
    <col min="5655" max="5655" width="7.5546875" style="60" bestFit="1" customWidth="1"/>
    <col min="5656" max="5656" width="4.88671875" style="60" bestFit="1" customWidth="1"/>
    <col min="5657" max="5657" width="7.5546875" style="60" bestFit="1" customWidth="1"/>
    <col min="5658" max="5658" width="4.88671875" style="60" bestFit="1" customWidth="1"/>
    <col min="5659" max="5659" width="7.5546875" style="60" bestFit="1" customWidth="1"/>
    <col min="5660" max="5660" width="4.88671875" style="60" bestFit="1" customWidth="1"/>
    <col min="5661" max="5661" width="7.5546875" style="60" bestFit="1" customWidth="1"/>
    <col min="5662" max="5662" width="4.88671875" style="60" bestFit="1" customWidth="1"/>
    <col min="5663" max="5663" width="7.5546875" style="60" bestFit="1" customWidth="1"/>
    <col min="5664" max="5664" width="4.88671875" style="60" bestFit="1" customWidth="1"/>
    <col min="5665" max="5665" width="7.5546875" style="60" bestFit="1" customWidth="1"/>
    <col min="5666" max="5666" width="4.88671875" style="60" bestFit="1" customWidth="1"/>
    <col min="5667" max="5667" width="7.5546875" style="60" bestFit="1" customWidth="1"/>
    <col min="5668" max="5668" width="4.88671875" style="60" bestFit="1" customWidth="1"/>
    <col min="5669" max="5669" width="7.5546875" style="60" bestFit="1" customWidth="1"/>
    <col min="5670" max="5670" width="4.88671875" style="60" bestFit="1" customWidth="1"/>
    <col min="5671" max="5671" width="7.5546875" style="60" bestFit="1" customWidth="1"/>
    <col min="5672" max="5672" width="4.88671875" style="60" bestFit="1" customWidth="1"/>
    <col min="5673" max="5673" width="7.5546875" style="60" bestFit="1" customWidth="1"/>
    <col min="5674" max="5674" width="4.88671875" style="60" bestFit="1" customWidth="1"/>
    <col min="5675" max="5675" width="7.5546875" style="60" bestFit="1" customWidth="1"/>
    <col min="5676" max="5676" width="4.88671875" style="60" bestFit="1" customWidth="1"/>
    <col min="5677" max="5677" width="7.5546875" style="60" bestFit="1" customWidth="1"/>
    <col min="5678" max="5678" width="4.88671875" style="60" bestFit="1" customWidth="1"/>
    <col min="5679" max="5679" width="7.5546875" style="60" bestFit="1" customWidth="1"/>
    <col min="5680" max="5680" width="4.88671875" style="60" bestFit="1" customWidth="1"/>
    <col min="5681" max="5681" width="7.5546875" style="60" bestFit="1" customWidth="1"/>
    <col min="5682" max="5682" width="4.88671875" style="60" bestFit="1" customWidth="1"/>
    <col min="5683" max="5888" width="9.109375" style="60"/>
    <col min="5889" max="5889" width="4.44140625" style="60" customWidth="1"/>
    <col min="5890" max="5890" width="18.88671875" style="60" customWidth="1"/>
    <col min="5891" max="5891" width="7.5546875" style="60" bestFit="1" customWidth="1"/>
    <col min="5892" max="5892" width="4.88671875" style="60" bestFit="1" customWidth="1"/>
    <col min="5893" max="5893" width="7.5546875" style="60" bestFit="1" customWidth="1"/>
    <col min="5894" max="5894" width="4.88671875" style="60" bestFit="1" customWidth="1"/>
    <col min="5895" max="5895" width="7.5546875" style="60" bestFit="1" customWidth="1"/>
    <col min="5896" max="5896" width="4.88671875" style="60" bestFit="1" customWidth="1"/>
    <col min="5897" max="5897" width="9.88671875" style="60" bestFit="1" customWidth="1"/>
    <col min="5898" max="5898" width="4.88671875" style="60" bestFit="1" customWidth="1"/>
    <col min="5899" max="5899" width="7.5546875" style="60" bestFit="1" customWidth="1"/>
    <col min="5900" max="5900" width="4.88671875" style="60" bestFit="1" customWidth="1"/>
    <col min="5901" max="5901" width="7.5546875" style="60" bestFit="1" customWidth="1"/>
    <col min="5902" max="5902" width="4.88671875" style="60" bestFit="1" customWidth="1"/>
    <col min="5903" max="5903" width="7.5546875" style="60" bestFit="1" customWidth="1"/>
    <col min="5904" max="5904" width="4.88671875" style="60" bestFit="1" customWidth="1"/>
    <col min="5905" max="5905" width="7.5546875" style="60" bestFit="1" customWidth="1"/>
    <col min="5906" max="5906" width="4.88671875" style="60" bestFit="1" customWidth="1"/>
    <col min="5907" max="5907" width="7.5546875" style="60" bestFit="1" customWidth="1"/>
    <col min="5908" max="5908" width="4.88671875" style="60" bestFit="1" customWidth="1"/>
    <col min="5909" max="5909" width="7.5546875" style="60" bestFit="1" customWidth="1"/>
    <col min="5910" max="5910" width="4.88671875" style="60" bestFit="1" customWidth="1"/>
    <col min="5911" max="5911" width="7.5546875" style="60" bestFit="1" customWidth="1"/>
    <col min="5912" max="5912" width="4.88671875" style="60" bestFit="1" customWidth="1"/>
    <col min="5913" max="5913" width="7.5546875" style="60" bestFit="1" customWidth="1"/>
    <col min="5914" max="5914" width="4.88671875" style="60" bestFit="1" customWidth="1"/>
    <col min="5915" max="5915" width="7.5546875" style="60" bestFit="1" customWidth="1"/>
    <col min="5916" max="5916" width="4.88671875" style="60" bestFit="1" customWidth="1"/>
    <col min="5917" max="5917" width="7.5546875" style="60" bestFit="1" customWidth="1"/>
    <col min="5918" max="5918" width="4.88671875" style="60" bestFit="1" customWidth="1"/>
    <col min="5919" max="5919" width="7.5546875" style="60" bestFit="1" customWidth="1"/>
    <col min="5920" max="5920" width="4.88671875" style="60" bestFit="1" customWidth="1"/>
    <col min="5921" max="5921" width="7.5546875" style="60" bestFit="1" customWidth="1"/>
    <col min="5922" max="5922" width="4.88671875" style="60" bestFit="1" customWidth="1"/>
    <col min="5923" max="5923" width="7.5546875" style="60" bestFit="1" customWidth="1"/>
    <col min="5924" max="5924" width="4.88671875" style="60" bestFit="1" customWidth="1"/>
    <col min="5925" max="5925" width="7.5546875" style="60" bestFit="1" customWidth="1"/>
    <col min="5926" max="5926" width="4.88671875" style="60" bestFit="1" customWidth="1"/>
    <col min="5927" max="5927" width="7.5546875" style="60" bestFit="1" customWidth="1"/>
    <col min="5928" max="5928" width="4.88671875" style="60" bestFit="1" customWidth="1"/>
    <col min="5929" max="5929" width="7.5546875" style="60" bestFit="1" customWidth="1"/>
    <col min="5930" max="5930" width="4.88671875" style="60" bestFit="1" customWidth="1"/>
    <col min="5931" max="5931" width="7.5546875" style="60" bestFit="1" customWidth="1"/>
    <col min="5932" max="5932" width="4.88671875" style="60" bestFit="1" customWidth="1"/>
    <col min="5933" max="5933" width="7.5546875" style="60" bestFit="1" customWidth="1"/>
    <col min="5934" max="5934" width="4.88671875" style="60" bestFit="1" customWidth="1"/>
    <col min="5935" max="5935" width="7.5546875" style="60" bestFit="1" customWidth="1"/>
    <col min="5936" max="5936" width="4.88671875" style="60" bestFit="1" customWidth="1"/>
    <col min="5937" max="5937" width="7.5546875" style="60" bestFit="1" customWidth="1"/>
    <col min="5938" max="5938" width="4.88671875" style="60" bestFit="1" customWidth="1"/>
    <col min="5939" max="6144" width="9.109375" style="60"/>
    <col min="6145" max="6145" width="4.44140625" style="60" customWidth="1"/>
    <col min="6146" max="6146" width="18.88671875" style="60" customWidth="1"/>
    <col min="6147" max="6147" width="7.5546875" style="60" bestFit="1" customWidth="1"/>
    <col min="6148" max="6148" width="4.88671875" style="60" bestFit="1" customWidth="1"/>
    <col min="6149" max="6149" width="7.5546875" style="60" bestFit="1" customWidth="1"/>
    <col min="6150" max="6150" width="4.88671875" style="60" bestFit="1" customWidth="1"/>
    <col min="6151" max="6151" width="7.5546875" style="60" bestFit="1" customWidth="1"/>
    <col min="6152" max="6152" width="4.88671875" style="60" bestFit="1" customWidth="1"/>
    <col min="6153" max="6153" width="9.88671875" style="60" bestFit="1" customWidth="1"/>
    <col min="6154" max="6154" width="4.88671875" style="60" bestFit="1" customWidth="1"/>
    <col min="6155" max="6155" width="7.5546875" style="60" bestFit="1" customWidth="1"/>
    <col min="6156" max="6156" width="4.88671875" style="60" bestFit="1" customWidth="1"/>
    <col min="6157" max="6157" width="7.5546875" style="60" bestFit="1" customWidth="1"/>
    <col min="6158" max="6158" width="4.88671875" style="60" bestFit="1" customWidth="1"/>
    <col min="6159" max="6159" width="7.5546875" style="60" bestFit="1" customWidth="1"/>
    <col min="6160" max="6160" width="4.88671875" style="60" bestFit="1" customWidth="1"/>
    <col min="6161" max="6161" width="7.5546875" style="60" bestFit="1" customWidth="1"/>
    <col min="6162" max="6162" width="4.88671875" style="60" bestFit="1" customWidth="1"/>
    <col min="6163" max="6163" width="7.5546875" style="60" bestFit="1" customWidth="1"/>
    <col min="6164" max="6164" width="4.88671875" style="60" bestFit="1" customWidth="1"/>
    <col min="6165" max="6165" width="7.5546875" style="60" bestFit="1" customWidth="1"/>
    <col min="6166" max="6166" width="4.88671875" style="60" bestFit="1" customWidth="1"/>
    <col min="6167" max="6167" width="7.5546875" style="60" bestFit="1" customWidth="1"/>
    <col min="6168" max="6168" width="4.88671875" style="60" bestFit="1" customWidth="1"/>
    <col min="6169" max="6169" width="7.5546875" style="60" bestFit="1" customWidth="1"/>
    <col min="6170" max="6170" width="4.88671875" style="60" bestFit="1" customWidth="1"/>
    <col min="6171" max="6171" width="7.5546875" style="60" bestFit="1" customWidth="1"/>
    <col min="6172" max="6172" width="4.88671875" style="60" bestFit="1" customWidth="1"/>
    <col min="6173" max="6173" width="7.5546875" style="60" bestFit="1" customWidth="1"/>
    <col min="6174" max="6174" width="4.88671875" style="60" bestFit="1" customWidth="1"/>
    <col min="6175" max="6175" width="7.5546875" style="60" bestFit="1" customWidth="1"/>
    <col min="6176" max="6176" width="4.88671875" style="60" bestFit="1" customWidth="1"/>
    <col min="6177" max="6177" width="7.5546875" style="60" bestFit="1" customWidth="1"/>
    <col min="6178" max="6178" width="4.88671875" style="60" bestFit="1" customWidth="1"/>
    <col min="6179" max="6179" width="7.5546875" style="60" bestFit="1" customWidth="1"/>
    <col min="6180" max="6180" width="4.88671875" style="60" bestFit="1" customWidth="1"/>
    <col min="6181" max="6181" width="7.5546875" style="60" bestFit="1" customWidth="1"/>
    <col min="6182" max="6182" width="4.88671875" style="60" bestFit="1" customWidth="1"/>
    <col min="6183" max="6183" width="7.5546875" style="60" bestFit="1" customWidth="1"/>
    <col min="6184" max="6184" width="4.88671875" style="60" bestFit="1" customWidth="1"/>
    <col min="6185" max="6185" width="7.5546875" style="60" bestFit="1" customWidth="1"/>
    <col min="6186" max="6186" width="4.88671875" style="60" bestFit="1" customWidth="1"/>
    <col min="6187" max="6187" width="7.5546875" style="60" bestFit="1" customWidth="1"/>
    <col min="6188" max="6188" width="4.88671875" style="60" bestFit="1" customWidth="1"/>
    <col min="6189" max="6189" width="7.5546875" style="60" bestFit="1" customWidth="1"/>
    <col min="6190" max="6190" width="4.88671875" style="60" bestFit="1" customWidth="1"/>
    <col min="6191" max="6191" width="7.5546875" style="60" bestFit="1" customWidth="1"/>
    <col min="6192" max="6192" width="4.88671875" style="60" bestFit="1" customWidth="1"/>
    <col min="6193" max="6193" width="7.5546875" style="60" bestFit="1" customWidth="1"/>
    <col min="6194" max="6194" width="4.88671875" style="60" bestFit="1" customWidth="1"/>
    <col min="6195" max="6400" width="9.109375" style="60"/>
    <col min="6401" max="6401" width="4.44140625" style="60" customWidth="1"/>
    <col min="6402" max="6402" width="18.88671875" style="60" customWidth="1"/>
    <col min="6403" max="6403" width="7.5546875" style="60" bestFit="1" customWidth="1"/>
    <col min="6404" max="6404" width="4.88671875" style="60" bestFit="1" customWidth="1"/>
    <col min="6405" max="6405" width="7.5546875" style="60" bestFit="1" customWidth="1"/>
    <col min="6406" max="6406" width="4.88671875" style="60" bestFit="1" customWidth="1"/>
    <col min="6407" max="6407" width="7.5546875" style="60" bestFit="1" customWidth="1"/>
    <col min="6408" max="6408" width="4.88671875" style="60" bestFit="1" customWidth="1"/>
    <col min="6409" max="6409" width="9.88671875" style="60" bestFit="1" customWidth="1"/>
    <col min="6410" max="6410" width="4.88671875" style="60" bestFit="1" customWidth="1"/>
    <col min="6411" max="6411" width="7.5546875" style="60" bestFit="1" customWidth="1"/>
    <col min="6412" max="6412" width="4.88671875" style="60" bestFit="1" customWidth="1"/>
    <col min="6413" max="6413" width="7.5546875" style="60" bestFit="1" customWidth="1"/>
    <col min="6414" max="6414" width="4.88671875" style="60" bestFit="1" customWidth="1"/>
    <col min="6415" max="6415" width="7.5546875" style="60" bestFit="1" customWidth="1"/>
    <col min="6416" max="6416" width="4.88671875" style="60" bestFit="1" customWidth="1"/>
    <col min="6417" max="6417" width="7.5546875" style="60" bestFit="1" customWidth="1"/>
    <col min="6418" max="6418" width="4.88671875" style="60" bestFit="1" customWidth="1"/>
    <col min="6419" max="6419" width="7.5546875" style="60" bestFit="1" customWidth="1"/>
    <col min="6420" max="6420" width="4.88671875" style="60" bestFit="1" customWidth="1"/>
    <col min="6421" max="6421" width="7.5546875" style="60" bestFit="1" customWidth="1"/>
    <col min="6422" max="6422" width="4.88671875" style="60" bestFit="1" customWidth="1"/>
    <col min="6423" max="6423" width="7.5546875" style="60" bestFit="1" customWidth="1"/>
    <col min="6424" max="6424" width="4.88671875" style="60" bestFit="1" customWidth="1"/>
    <col min="6425" max="6425" width="7.5546875" style="60" bestFit="1" customWidth="1"/>
    <col min="6426" max="6426" width="4.88671875" style="60" bestFit="1" customWidth="1"/>
    <col min="6427" max="6427" width="7.5546875" style="60" bestFit="1" customWidth="1"/>
    <col min="6428" max="6428" width="4.88671875" style="60" bestFit="1" customWidth="1"/>
    <col min="6429" max="6429" width="7.5546875" style="60" bestFit="1" customWidth="1"/>
    <col min="6430" max="6430" width="4.88671875" style="60" bestFit="1" customWidth="1"/>
    <col min="6431" max="6431" width="7.5546875" style="60" bestFit="1" customWidth="1"/>
    <col min="6432" max="6432" width="4.88671875" style="60" bestFit="1" customWidth="1"/>
    <col min="6433" max="6433" width="7.5546875" style="60" bestFit="1" customWidth="1"/>
    <col min="6434" max="6434" width="4.88671875" style="60" bestFit="1" customWidth="1"/>
    <col min="6435" max="6435" width="7.5546875" style="60" bestFit="1" customWidth="1"/>
    <col min="6436" max="6436" width="4.88671875" style="60" bestFit="1" customWidth="1"/>
    <col min="6437" max="6437" width="7.5546875" style="60" bestFit="1" customWidth="1"/>
    <col min="6438" max="6438" width="4.88671875" style="60" bestFit="1" customWidth="1"/>
    <col min="6439" max="6439" width="7.5546875" style="60" bestFit="1" customWidth="1"/>
    <col min="6440" max="6440" width="4.88671875" style="60" bestFit="1" customWidth="1"/>
    <col min="6441" max="6441" width="7.5546875" style="60" bestFit="1" customWidth="1"/>
    <col min="6442" max="6442" width="4.88671875" style="60" bestFit="1" customWidth="1"/>
    <col min="6443" max="6443" width="7.5546875" style="60" bestFit="1" customWidth="1"/>
    <col min="6444" max="6444" width="4.88671875" style="60" bestFit="1" customWidth="1"/>
    <col min="6445" max="6445" width="7.5546875" style="60" bestFit="1" customWidth="1"/>
    <col min="6446" max="6446" width="4.88671875" style="60" bestFit="1" customWidth="1"/>
    <col min="6447" max="6447" width="7.5546875" style="60" bestFit="1" customWidth="1"/>
    <col min="6448" max="6448" width="4.88671875" style="60" bestFit="1" customWidth="1"/>
    <col min="6449" max="6449" width="7.5546875" style="60" bestFit="1" customWidth="1"/>
    <col min="6450" max="6450" width="4.88671875" style="60" bestFit="1" customWidth="1"/>
    <col min="6451" max="6656" width="9.109375" style="60"/>
    <col min="6657" max="6657" width="4.44140625" style="60" customWidth="1"/>
    <col min="6658" max="6658" width="18.88671875" style="60" customWidth="1"/>
    <col min="6659" max="6659" width="7.5546875" style="60" bestFit="1" customWidth="1"/>
    <col min="6660" max="6660" width="4.88671875" style="60" bestFit="1" customWidth="1"/>
    <col min="6661" max="6661" width="7.5546875" style="60" bestFit="1" customWidth="1"/>
    <col min="6662" max="6662" width="4.88671875" style="60" bestFit="1" customWidth="1"/>
    <col min="6663" max="6663" width="7.5546875" style="60" bestFit="1" customWidth="1"/>
    <col min="6664" max="6664" width="4.88671875" style="60" bestFit="1" customWidth="1"/>
    <col min="6665" max="6665" width="9.88671875" style="60" bestFit="1" customWidth="1"/>
    <col min="6666" max="6666" width="4.88671875" style="60" bestFit="1" customWidth="1"/>
    <col min="6667" max="6667" width="7.5546875" style="60" bestFit="1" customWidth="1"/>
    <col min="6668" max="6668" width="4.88671875" style="60" bestFit="1" customWidth="1"/>
    <col min="6669" max="6669" width="7.5546875" style="60" bestFit="1" customWidth="1"/>
    <col min="6670" max="6670" width="4.88671875" style="60" bestFit="1" customWidth="1"/>
    <col min="6671" max="6671" width="7.5546875" style="60" bestFit="1" customWidth="1"/>
    <col min="6672" max="6672" width="4.88671875" style="60" bestFit="1" customWidth="1"/>
    <col min="6673" max="6673" width="7.5546875" style="60" bestFit="1" customWidth="1"/>
    <col min="6674" max="6674" width="4.88671875" style="60" bestFit="1" customWidth="1"/>
    <col min="6675" max="6675" width="7.5546875" style="60" bestFit="1" customWidth="1"/>
    <col min="6676" max="6676" width="4.88671875" style="60" bestFit="1" customWidth="1"/>
    <col min="6677" max="6677" width="7.5546875" style="60" bestFit="1" customWidth="1"/>
    <col min="6678" max="6678" width="4.88671875" style="60" bestFit="1" customWidth="1"/>
    <col min="6679" max="6679" width="7.5546875" style="60" bestFit="1" customWidth="1"/>
    <col min="6680" max="6680" width="4.88671875" style="60" bestFit="1" customWidth="1"/>
    <col min="6681" max="6681" width="7.5546875" style="60" bestFit="1" customWidth="1"/>
    <col min="6682" max="6682" width="4.88671875" style="60" bestFit="1" customWidth="1"/>
    <col min="6683" max="6683" width="7.5546875" style="60" bestFit="1" customWidth="1"/>
    <col min="6684" max="6684" width="4.88671875" style="60" bestFit="1" customWidth="1"/>
    <col min="6685" max="6685" width="7.5546875" style="60" bestFit="1" customWidth="1"/>
    <col min="6686" max="6686" width="4.88671875" style="60" bestFit="1" customWidth="1"/>
    <col min="6687" max="6687" width="7.5546875" style="60" bestFit="1" customWidth="1"/>
    <col min="6688" max="6688" width="4.88671875" style="60" bestFit="1" customWidth="1"/>
    <col min="6689" max="6689" width="7.5546875" style="60" bestFit="1" customWidth="1"/>
    <col min="6690" max="6690" width="4.88671875" style="60" bestFit="1" customWidth="1"/>
    <col min="6691" max="6691" width="7.5546875" style="60" bestFit="1" customWidth="1"/>
    <col min="6692" max="6692" width="4.88671875" style="60" bestFit="1" customWidth="1"/>
    <col min="6693" max="6693" width="7.5546875" style="60" bestFit="1" customWidth="1"/>
    <col min="6694" max="6694" width="4.88671875" style="60" bestFit="1" customWidth="1"/>
    <col min="6695" max="6695" width="7.5546875" style="60" bestFit="1" customWidth="1"/>
    <col min="6696" max="6696" width="4.88671875" style="60" bestFit="1" customWidth="1"/>
    <col min="6697" max="6697" width="7.5546875" style="60" bestFit="1" customWidth="1"/>
    <col min="6698" max="6698" width="4.88671875" style="60" bestFit="1" customWidth="1"/>
    <col min="6699" max="6699" width="7.5546875" style="60" bestFit="1" customWidth="1"/>
    <col min="6700" max="6700" width="4.88671875" style="60" bestFit="1" customWidth="1"/>
    <col min="6701" max="6701" width="7.5546875" style="60" bestFit="1" customWidth="1"/>
    <col min="6702" max="6702" width="4.88671875" style="60" bestFit="1" customWidth="1"/>
    <col min="6703" max="6703" width="7.5546875" style="60" bestFit="1" customWidth="1"/>
    <col min="6704" max="6704" width="4.88671875" style="60" bestFit="1" customWidth="1"/>
    <col min="6705" max="6705" width="7.5546875" style="60" bestFit="1" customWidth="1"/>
    <col min="6706" max="6706" width="4.88671875" style="60" bestFit="1" customWidth="1"/>
    <col min="6707" max="6912" width="9.109375" style="60"/>
    <col min="6913" max="6913" width="4.44140625" style="60" customWidth="1"/>
    <col min="6914" max="6914" width="18.88671875" style="60" customWidth="1"/>
    <col min="6915" max="6915" width="7.5546875" style="60" bestFit="1" customWidth="1"/>
    <col min="6916" max="6916" width="4.88671875" style="60" bestFit="1" customWidth="1"/>
    <col min="6917" max="6917" width="7.5546875" style="60" bestFit="1" customWidth="1"/>
    <col min="6918" max="6918" width="4.88671875" style="60" bestFit="1" customWidth="1"/>
    <col min="6919" max="6919" width="7.5546875" style="60" bestFit="1" customWidth="1"/>
    <col min="6920" max="6920" width="4.88671875" style="60" bestFit="1" customWidth="1"/>
    <col min="6921" max="6921" width="9.88671875" style="60" bestFit="1" customWidth="1"/>
    <col min="6922" max="6922" width="4.88671875" style="60" bestFit="1" customWidth="1"/>
    <col min="6923" max="6923" width="7.5546875" style="60" bestFit="1" customWidth="1"/>
    <col min="6924" max="6924" width="4.88671875" style="60" bestFit="1" customWidth="1"/>
    <col min="6925" max="6925" width="7.5546875" style="60" bestFit="1" customWidth="1"/>
    <col min="6926" max="6926" width="4.88671875" style="60" bestFit="1" customWidth="1"/>
    <col min="6927" max="6927" width="7.5546875" style="60" bestFit="1" customWidth="1"/>
    <col min="6928" max="6928" width="4.88671875" style="60" bestFit="1" customWidth="1"/>
    <col min="6929" max="6929" width="7.5546875" style="60" bestFit="1" customWidth="1"/>
    <col min="6930" max="6930" width="4.88671875" style="60" bestFit="1" customWidth="1"/>
    <col min="6931" max="6931" width="7.5546875" style="60" bestFit="1" customWidth="1"/>
    <col min="6932" max="6932" width="4.88671875" style="60" bestFit="1" customWidth="1"/>
    <col min="6933" max="6933" width="7.5546875" style="60" bestFit="1" customWidth="1"/>
    <col min="6934" max="6934" width="4.88671875" style="60" bestFit="1" customWidth="1"/>
    <col min="6935" max="6935" width="7.5546875" style="60" bestFit="1" customWidth="1"/>
    <col min="6936" max="6936" width="4.88671875" style="60" bestFit="1" customWidth="1"/>
    <col min="6937" max="6937" width="7.5546875" style="60" bestFit="1" customWidth="1"/>
    <col min="6938" max="6938" width="4.88671875" style="60" bestFit="1" customWidth="1"/>
    <col min="6939" max="6939" width="7.5546875" style="60" bestFit="1" customWidth="1"/>
    <col min="6940" max="6940" width="4.88671875" style="60" bestFit="1" customWidth="1"/>
    <col min="6941" max="6941" width="7.5546875" style="60" bestFit="1" customWidth="1"/>
    <col min="6942" max="6942" width="4.88671875" style="60" bestFit="1" customWidth="1"/>
    <col min="6943" max="6943" width="7.5546875" style="60" bestFit="1" customWidth="1"/>
    <col min="6944" max="6944" width="4.88671875" style="60" bestFit="1" customWidth="1"/>
    <col min="6945" max="6945" width="7.5546875" style="60" bestFit="1" customWidth="1"/>
    <col min="6946" max="6946" width="4.88671875" style="60" bestFit="1" customWidth="1"/>
    <col min="6947" max="6947" width="7.5546875" style="60" bestFit="1" customWidth="1"/>
    <col min="6948" max="6948" width="4.88671875" style="60" bestFit="1" customWidth="1"/>
    <col min="6949" max="6949" width="7.5546875" style="60" bestFit="1" customWidth="1"/>
    <col min="6950" max="6950" width="4.88671875" style="60" bestFit="1" customWidth="1"/>
    <col min="6951" max="6951" width="7.5546875" style="60" bestFit="1" customWidth="1"/>
    <col min="6952" max="6952" width="4.88671875" style="60" bestFit="1" customWidth="1"/>
    <col min="6953" max="6953" width="7.5546875" style="60" bestFit="1" customWidth="1"/>
    <col min="6954" max="6954" width="4.88671875" style="60" bestFit="1" customWidth="1"/>
    <col min="6955" max="6955" width="7.5546875" style="60" bestFit="1" customWidth="1"/>
    <col min="6956" max="6956" width="4.88671875" style="60" bestFit="1" customWidth="1"/>
    <col min="6957" max="6957" width="7.5546875" style="60" bestFit="1" customWidth="1"/>
    <col min="6958" max="6958" width="4.88671875" style="60" bestFit="1" customWidth="1"/>
    <col min="6959" max="6959" width="7.5546875" style="60" bestFit="1" customWidth="1"/>
    <col min="6960" max="6960" width="4.88671875" style="60" bestFit="1" customWidth="1"/>
    <col min="6961" max="6961" width="7.5546875" style="60" bestFit="1" customWidth="1"/>
    <col min="6962" max="6962" width="4.88671875" style="60" bestFit="1" customWidth="1"/>
    <col min="6963" max="7168" width="9.109375" style="60"/>
    <col min="7169" max="7169" width="4.44140625" style="60" customWidth="1"/>
    <col min="7170" max="7170" width="18.88671875" style="60" customWidth="1"/>
    <col min="7171" max="7171" width="7.5546875" style="60" bestFit="1" customWidth="1"/>
    <col min="7172" max="7172" width="4.88671875" style="60" bestFit="1" customWidth="1"/>
    <col min="7173" max="7173" width="7.5546875" style="60" bestFit="1" customWidth="1"/>
    <col min="7174" max="7174" width="4.88671875" style="60" bestFit="1" customWidth="1"/>
    <col min="7175" max="7175" width="7.5546875" style="60" bestFit="1" customWidth="1"/>
    <col min="7176" max="7176" width="4.88671875" style="60" bestFit="1" customWidth="1"/>
    <col min="7177" max="7177" width="9.88671875" style="60" bestFit="1" customWidth="1"/>
    <col min="7178" max="7178" width="4.88671875" style="60" bestFit="1" customWidth="1"/>
    <col min="7179" max="7179" width="7.5546875" style="60" bestFit="1" customWidth="1"/>
    <col min="7180" max="7180" width="4.88671875" style="60" bestFit="1" customWidth="1"/>
    <col min="7181" max="7181" width="7.5546875" style="60" bestFit="1" customWidth="1"/>
    <col min="7182" max="7182" width="4.88671875" style="60" bestFit="1" customWidth="1"/>
    <col min="7183" max="7183" width="7.5546875" style="60" bestFit="1" customWidth="1"/>
    <col min="7184" max="7184" width="4.88671875" style="60" bestFit="1" customWidth="1"/>
    <col min="7185" max="7185" width="7.5546875" style="60" bestFit="1" customWidth="1"/>
    <col min="7186" max="7186" width="4.88671875" style="60" bestFit="1" customWidth="1"/>
    <col min="7187" max="7187" width="7.5546875" style="60" bestFit="1" customWidth="1"/>
    <col min="7188" max="7188" width="4.88671875" style="60" bestFit="1" customWidth="1"/>
    <col min="7189" max="7189" width="7.5546875" style="60" bestFit="1" customWidth="1"/>
    <col min="7190" max="7190" width="4.88671875" style="60" bestFit="1" customWidth="1"/>
    <col min="7191" max="7191" width="7.5546875" style="60" bestFit="1" customWidth="1"/>
    <col min="7192" max="7192" width="4.88671875" style="60" bestFit="1" customWidth="1"/>
    <col min="7193" max="7193" width="7.5546875" style="60" bestFit="1" customWidth="1"/>
    <col min="7194" max="7194" width="4.88671875" style="60" bestFit="1" customWidth="1"/>
    <col min="7195" max="7195" width="7.5546875" style="60" bestFit="1" customWidth="1"/>
    <col min="7196" max="7196" width="4.88671875" style="60" bestFit="1" customWidth="1"/>
    <col min="7197" max="7197" width="7.5546875" style="60" bestFit="1" customWidth="1"/>
    <col min="7198" max="7198" width="4.88671875" style="60" bestFit="1" customWidth="1"/>
    <col min="7199" max="7199" width="7.5546875" style="60" bestFit="1" customWidth="1"/>
    <col min="7200" max="7200" width="4.88671875" style="60" bestFit="1" customWidth="1"/>
    <col min="7201" max="7201" width="7.5546875" style="60" bestFit="1" customWidth="1"/>
    <col min="7202" max="7202" width="4.88671875" style="60" bestFit="1" customWidth="1"/>
    <col min="7203" max="7203" width="7.5546875" style="60" bestFit="1" customWidth="1"/>
    <col min="7204" max="7204" width="4.88671875" style="60" bestFit="1" customWidth="1"/>
    <col min="7205" max="7205" width="7.5546875" style="60" bestFit="1" customWidth="1"/>
    <col min="7206" max="7206" width="4.88671875" style="60" bestFit="1" customWidth="1"/>
    <col min="7207" max="7207" width="7.5546875" style="60" bestFit="1" customWidth="1"/>
    <col min="7208" max="7208" width="4.88671875" style="60" bestFit="1" customWidth="1"/>
    <col min="7209" max="7209" width="7.5546875" style="60" bestFit="1" customWidth="1"/>
    <col min="7210" max="7210" width="4.88671875" style="60" bestFit="1" customWidth="1"/>
    <col min="7211" max="7211" width="7.5546875" style="60" bestFit="1" customWidth="1"/>
    <col min="7212" max="7212" width="4.88671875" style="60" bestFit="1" customWidth="1"/>
    <col min="7213" max="7213" width="7.5546875" style="60" bestFit="1" customWidth="1"/>
    <col min="7214" max="7214" width="4.88671875" style="60" bestFit="1" customWidth="1"/>
    <col min="7215" max="7215" width="7.5546875" style="60" bestFit="1" customWidth="1"/>
    <col min="7216" max="7216" width="4.88671875" style="60" bestFit="1" customWidth="1"/>
    <col min="7217" max="7217" width="7.5546875" style="60" bestFit="1" customWidth="1"/>
    <col min="7218" max="7218" width="4.88671875" style="60" bestFit="1" customWidth="1"/>
    <col min="7219" max="7424" width="9.109375" style="60"/>
    <col min="7425" max="7425" width="4.44140625" style="60" customWidth="1"/>
    <col min="7426" max="7426" width="18.88671875" style="60" customWidth="1"/>
    <col min="7427" max="7427" width="7.5546875" style="60" bestFit="1" customWidth="1"/>
    <col min="7428" max="7428" width="4.88671875" style="60" bestFit="1" customWidth="1"/>
    <col min="7429" max="7429" width="7.5546875" style="60" bestFit="1" customWidth="1"/>
    <col min="7430" max="7430" width="4.88671875" style="60" bestFit="1" customWidth="1"/>
    <col min="7431" max="7431" width="7.5546875" style="60" bestFit="1" customWidth="1"/>
    <col min="7432" max="7432" width="4.88671875" style="60" bestFit="1" customWidth="1"/>
    <col min="7433" max="7433" width="9.88671875" style="60" bestFit="1" customWidth="1"/>
    <col min="7434" max="7434" width="4.88671875" style="60" bestFit="1" customWidth="1"/>
    <col min="7435" max="7435" width="7.5546875" style="60" bestFit="1" customWidth="1"/>
    <col min="7436" max="7436" width="4.88671875" style="60" bestFit="1" customWidth="1"/>
    <col min="7437" max="7437" width="7.5546875" style="60" bestFit="1" customWidth="1"/>
    <col min="7438" max="7438" width="4.88671875" style="60" bestFit="1" customWidth="1"/>
    <col min="7439" max="7439" width="7.5546875" style="60" bestFit="1" customWidth="1"/>
    <col min="7440" max="7440" width="4.88671875" style="60" bestFit="1" customWidth="1"/>
    <col min="7441" max="7441" width="7.5546875" style="60" bestFit="1" customWidth="1"/>
    <col min="7442" max="7442" width="4.88671875" style="60" bestFit="1" customWidth="1"/>
    <col min="7443" max="7443" width="7.5546875" style="60" bestFit="1" customWidth="1"/>
    <col min="7444" max="7444" width="4.88671875" style="60" bestFit="1" customWidth="1"/>
    <col min="7445" max="7445" width="7.5546875" style="60" bestFit="1" customWidth="1"/>
    <col min="7446" max="7446" width="4.88671875" style="60" bestFit="1" customWidth="1"/>
    <col min="7447" max="7447" width="7.5546875" style="60" bestFit="1" customWidth="1"/>
    <col min="7448" max="7448" width="4.88671875" style="60" bestFit="1" customWidth="1"/>
    <col min="7449" max="7449" width="7.5546875" style="60" bestFit="1" customWidth="1"/>
    <col min="7450" max="7450" width="4.88671875" style="60" bestFit="1" customWidth="1"/>
    <col min="7451" max="7451" width="7.5546875" style="60" bestFit="1" customWidth="1"/>
    <col min="7452" max="7452" width="4.88671875" style="60" bestFit="1" customWidth="1"/>
    <col min="7453" max="7453" width="7.5546875" style="60" bestFit="1" customWidth="1"/>
    <col min="7454" max="7454" width="4.88671875" style="60" bestFit="1" customWidth="1"/>
    <col min="7455" max="7455" width="7.5546875" style="60" bestFit="1" customWidth="1"/>
    <col min="7456" max="7456" width="4.88671875" style="60" bestFit="1" customWidth="1"/>
    <col min="7457" max="7457" width="7.5546875" style="60" bestFit="1" customWidth="1"/>
    <col min="7458" max="7458" width="4.88671875" style="60" bestFit="1" customWidth="1"/>
    <col min="7459" max="7459" width="7.5546875" style="60" bestFit="1" customWidth="1"/>
    <col min="7460" max="7460" width="4.88671875" style="60" bestFit="1" customWidth="1"/>
    <col min="7461" max="7461" width="7.5546875" style="60" bestFit="1" customWidth="1"/>
    <col min="7462" max="7462" width="4.88671875" style="60" bestFit="1" customWidth="1"/>
    <col min="7463" max="7463" width="7.5546875" style="60" bestFit="1" customWidth="1"/>
    <col min="7464" max="7464" width="4.88671875" style="60" bestFit="1" customWidth="1"/>
    <col min="7465" max="7465" width="7.5546875" style="60" bestFit="1" customWidth="1"/>
    <col min="7466" max="7466" width="4.88671875" style="60" bestFit="1" customWidth="1"/>
    <col min="7467" max="7467" width="7.5546875" style="60" bestFit="1" customWidth="1"/>
    <col min="7468" max="7468" width="4.88671875" style="60" bestFit="1" customWidth="1"/>
    <col min="7469" max="7469" width="7.5546875" style="60" bestFit="1" customWidth="1"/>
    <col min="7470" max="7470" width="4.88671875" style="60" bestFit="1" customWidth="1"/>
    <col min="7471" max="7471" width="7.5546875" style="60" bestFit="1" customWidth="1"/>
    <col min="7472" max="7472" width="4.88671875" style="60" bestFit="1" customWidth="1"/>
    <col min="7473" max="7473" width="7.5546875" style="60" bestFit="1" customWidth="1"/>
    <col min="7474" max="7474" width="4.88671875" style="60" bestFit="1" customWidth="1"/>
    <col min="7475" max="7680" width="9.109375" style="60"/>
    <col min="7681" max="7681" width="4.44140625" style="60" customWidth="1"/>
    <col min="7682" max="7682" width="18.88671875" style="60" customWidth="1"/>
    <col min="7683" max="7683" width="7.5546875" style="60" bestFit="1" customWidth="1"/>
    <col min="7684" max="7684" width="4.88671875" style="60" bestFit="1" customWidth="1"/>
    <col min="7685" max="7685" width="7.5546875" style="60" bestFit="1" customWidth="1"/>
    <col min="7686" max="7686" width="4.88671875" style="60" bestFit="1" customWidth="1"/>
    <col min="7687" max="7687" width="7.5546875" style="60" bestFit="1" customWidth="1"/>
    <col min="7688" max="7688" width="4.88671875" style="60" bestFit="1" customWidth="1"/>
    <col min="7689" max="7689" width="9.88671875" style="60" bestFit="1" customWidth="1"/>
    <col min="7690" max="7690" width="4.88671875" style="60" bestFit="1" customWidth="1"/>
    <col min="7691" max="7691" width="7.5546875" style="60" bestFit="1" customWidth="1"/>
    <col min="7692" max="7692" width="4.88671875" style="60" bestFit="1" customWidth="1"/>
    <col min="7693" max="7693" width="7.5546875" style="60" bestFit="1" customWidth="1"/>
    <col min="7694" max="7694" width="4.88671875" style="60" bestFit="1" customWidth="1"/>
    <col min="7695" max="7695" width="7.5546875" style="60" bestFit="1" customWidth="1"/>
    <col min="7696" max="7696" width="4.88671875" style="60" bestFit="1" customWidth="1"/>
    <col min="7697" max="7697" width="7.5546875" style="60" bestFit="1" customWidth="1"/>
    <col min="7698" max="7698" width="4.88671875" style="60" bestFit="1" customWidth="1"/>
    <col min="7699" max="7699" width="7.5546875" style="60" bestFit="1" customWidth="1"/>
    <col min="7700" max="7700" width="4.88671875" style="60" bestFit="1" customWidth="1"/>
    <col min="7701" max="7701" width="7.5546875" style="60" bestFit="1" customWidth="1"/>
    <col min="7702" max="7702" width="4.88671875" style="60" bestFit="1" customWidth="1"/>
    <col min="7703" max="7703" width="7.5546875" style="60" bestFit="1" customWidth="1"/>
    <col min="7704" max="7704" width="4.88671875" style="60" bestFit="1" customWidth="1"/>
    <col min="7705" max="7705" width="7.5546875" style="60" bestFit="1" customWidth="1"/>
    <col min="7706" max="7706" width="4.88671875" style="60" bestFit="1" customWidth="1"/>
    <col min="7707" max="7707" width="7.5546875" style="60" bestFit="1" customWidth="1"/>
    <col min="7708" max="7708" width="4.88671875" style="60" bestFit="1" customWidth="1"/>
    <col min="7709" max="7709" width="7.5546875" style="60" bestFit="1" customWidth="1"/>
    <col min="7710" max="7710" width="4.88671875" style="60" bestFit="1" customWidth="1"/>
    <col min="7711" max="7711" width="7.5546875" style="60" bestFit="1" customWidth="1"/>
    <col min="7712" max="7712" width="4.88671875" style="60" bestFit="1" customWidth="1"/>
    <col min="7713" max="7713" width="7.5546875" style="60" bestFit="1" customWidth="1"/>
    <col min="7714" max="7714" width="4.88671875" style="60" bestFit="1" customWidth="1"/>
    <col min="7715" max="7715" width="7.5546875" style="60" bestFit="1" customWidth="1"/>
    <col min="7716" max="7716" width="4.88671875" style="60" bestFit="1" customWidth="1"/>
    <col min="7717" max="7717" width="7.5546875" style="60" bestFit="1" customWidth="1"/>
    <col min="7718" max="7718" width="4.88671875" style="60" bestFit="1" customWidth="1"/>
    <col min="7719" max="7719" width="7.5546875" style="60" bestFit="1" customWidth="1"/>
    <col min="7720" max="7720" width="4.88671875" style="60" bestFit="1" customWidth="1"/>
    <col min="7721" max="7721" width="7.5546875" style="60" bestFit="1" customWidth="1"/>
    <col min="7722" max="7722" width="4.88671875" style="60" bestFit="1" customWidth="1"/>
    <col min="7723" max="7723" width="7.5546875" style="60" bestFit="1" customWidth="1"/>
    <col min="7724" max="7724" width="4.88671875" style="60" bestFit="1" customWidth="1"/>
    <col min="7725" max="7725" width="7.5546875" style="60" bestFit="1" customWidth="1"/>
    <col min="7726" max="7726" width="4.88671875" style="60" bestFit="1" customWidth="1"/>
    <col min="7727" max="7727" width="7.5546875" style="60" bestFit="1" customWidth="1"/>
    <col min="7728" max="7728" width="4.88671875" style="60" bestFit="1" customWidth="1"/>
    <col min="7729" max="7729" width="7.5546875" style="60" bestFit="1" customWidth="1"/>
    <col min="7730" max="7730" width="4.88671875" style="60" bestFit="1" customWidth="1"/>
    <col min="7731" max="7936" width="9.109375" style="60"/>
    <col min="7937" max="7937" width="4.44140625" style="60" customWidth="1"/>
    <col min="7938" max="7938" width="18.88671875" style="60" customWidth="1"/>
    <col min="7939" max="7939" width="7.5546875" style="60" bestFit="1" customWidth="1"/>
    <col min="7940" max="7940" width="4.88671875" style="60" bestFit="1" customWidth="1"/>
    <col min="7941" max="7941" width="7.5546875" style="60" bestFit="1" customWidth="1"/>
    <col min="7942" max="7942" width="4.88671875" style="60" bestFit="1" customWidth="1"/>
    <col min="7943" max="7943" width="7.5546875" style="60" bestFit="1" customWidth="1"/>
    <col min="7944" max="7944" width="4.88671875" style="60" bestFit="1" customWidth="1"/>
    <col min="7945" max="7945" width="9.88671875" style="60" bestFit="1" customWidth="1"/>
    <col min="7946" max="7946" width="4.88671875" style="60" bestFit="1" customWidth="1"/>
    <col min="7947" max="7947" width="7.5546875" style="60" bestFit="1" customWidth="1"/>
    <col min="7948" max="7948" width="4.88671875" style="60" bestFit="1" customWidth="1"/>
    <col min="7949" max="7949" width="7.5546875" style="60" bestFit="1" customWidth="1"/>
    <col min="7950" max="7950" width="4.88671875" style="60" bestFit="1" customWidth="1"/>
    <col min="7951" max="7951" width="7.5546875" style="60" bestFit="1" customWidth="1"/>
    <col min="7952" max="7952" width="4.88671875" style="60" bestFit="1" customWidth="1"/>
    <col min="7953" max="7953" width="7.5546875" style="60" bestFit="1" customWidth="1"/>
    <col min="7954" max="7954" width="4.88671875" style="60" bestFit="1" customWidth="1"/>
    <col min="7955" max="7955" width="7.5546875" style="60" bestFit="1" customWidth="1"/>
    <col min="7956" max="7956" width="4.88671875" style="60" bestFit="1" customWidth="1"/>
    <col min="7957" max="7957" width="7.5546875" style="60" bestFit="1" customWidth="1"/>
    <col min="7958" max="7958" width="4.88671875" style="60" bestFit="1" customWidth="1"/>
    <col min="7959" max="7959" width="7.5546875" style="60" bestFit="1" customWidth="1"/>
    <col min="7960" max="7960" width="4.88671875" style="60" bestFit="1" customWidth="1"/>
    <col min="7961" max="7961" width="7.5546875" style="60" bestFit="1" customWidth="1"/>
    <col min="7962" max="7962" width="4.88671875" style="60" bestFit="1" customWidth="1"/>
    <col min="7963" max="7963" width="7.5546875" style="60" bestFit="1" customWidth="1"/>
    <col min="7964" max="7964" width="4.88671875" style="60" bestFit="1" customWidth="1"/>
    <col min="7965" max="7965" width="7.5546875" style="60" bestFit="1" customWidth="1"/>
    <col min="7966" max="7966" width="4.88671875" style="60" bestFit="1" customWidth="1"/>
    <col min="7967" max="7967" width="7.5546875" style="60" bestFit="1" customWidth="1"/>
    <col min="7968" max="7968" width="4.88671875" style="60" bestFit="1" customWidth="1"/>
    <col min="7969" max="7969" width="7.5546875" style="60" bestFit="1" customWidth="1"/>
    <col min="7970" max="7970" width="4.88671875" style="60" bestFit="1" customWidth="1"/>
    <col min="7971" max="7971" width="7.5546875" style="60" bestFit="1" customWidth="1"/>
    <col min="7972" max="7972" width="4.88671875" style="60" bestFit="1" customWidth="1"/>
    <col min="7973" max="7973" width="7.5546875" style="60" bestFit="1" customWidth="1"/>
    <col min="7974" max="7974" width="4.88671875" style="60" bestFit="1" customWidth="1"/>
    <col min="7975" max="7975" width="7.5546875" style="60" bestFit="1" customWidth="1"/>
    <col min="7976" max="7976" width="4.88671875" style="60" bestFit="1" customWidth="1"/>
    <col min="7977" max="7977" width="7.5546875" style="60" bestFit="1" customWidth="1"/>
    <col min="7978" max="7978" width="4.88671875" style="60" bestFit="1" customWidth="1"/>
    <col min="7979" max="7979" width="7.5546875" style="60" bestFit="1" customWidth="1"/>
    <col min="7980" max="7980" width="4.88671875" style="60" bestFit="1" customWidth="1"/>
    <col min="7981" max="7981" width="7.5546875" style="60" bestFit="1" customWidth="1"/>
    <col min="7982" max="7982" width="4.88671875" style="60" bestFit="1" customWidth="1"/>
    <col min="7983" max="7983" width="7.5546875" style="60" bestFit="1" customWidth="1"/>
    <col min="7984" max="7984" width="4.88671875" style="60" bestFit="1" customWidth="1"/>
    <col min="7985" max="7985" width="7.5546875" style="60" bestFit="1" customWidth="1"/>
    <col min="7986" max="7986" width="4.88671875" style="60" bestFit="1" customWidth="1"/>
    <col min="7987" max="8192" width="9.109375" style="60"/>
    <col min="8193" max="8193" width="4.44140625" style="60" customWidth="1"/>
    <col min="8194" max="8194" width="18.88671875" style="60" customWidth="1"/>
    <col min="8195" max="8195" width="7.5546875" style="60" bestFit="1" customWidth="1"/>
    <col min="8196" max="8196" width="4.88671875" style="60" bestFit="1" customWidth="1"/>
    <col min="8197" max="8197" width="7.5546875" style="60" bestFit="1" customWidth="1"/>
    <col min="8198" max="8198" width="4.88671875" style="60" bestFit="1" customWidth="1"/>
    <col min="8199" max="8199" width="7.5546875" style="60" bestFit="1" customWidth="1"/>
    <col min="8200" max="8200" width="4.88671875" style="60" bestFit="1" customWidth="1"/>
    <col min="8201" max="8201" width="9.88671875" style="60" bestFit="1" customWidth="1"/>
    <col min="8202" max="8202" width="4.88671875" style="60" bestFit="1" customWidth="1"/>
    <col min="8203" max="8203" width="7.5546875" style="60" bestFit="1" customWidth="1"/>
    <col min="8204" max="8204" width="4.88671875" style="60" bestFit="1" customWidth="1"/>
    <col min="8205" max="8205" width="7.5546875" style="60" bestFit="1" customWidth="1"/>
    <col min="8206" max="8206" width="4.88671875" style="60" bestFit="1" customWidth="1"/>
    <col min="8207" max="8207" width="7.5546875" style="60" bestFit="1" customWidth="1"/>
    <col min="8208" max="8208" width="4.88671875" style="60" bestFit="1" customWidth="1"/>
    <col min="8209" max="8209" width="7.5546875" style="60" bestFit="1" customWidth="1"/>
    <col min="8210" max="8210" width="4.88671875" style="60" bestFit="1" customWidth="1"/>
    <col min="8211" max="8211" width="7.5546875" style="60" bestFit="1" customWidth="1"/>
    <col min="8212" max="8212" width="4.88671875" style="60" bestFit="1" customWidth="1"/>
    <col min="8213" max="8213" width="7.5546875" style="60" bestFit="1" customWidth="1"/>
    <col min="8214" max="8214" width="4.88671875" style="60" bestFit="1" customWidth="1"/>
    <col min="8215" max="8215" width="7.5546875" style="60" bestFit="1" customWidth="1"/>
    <col min="8216" max="8216" width="4.88671875" style="60" bestFit="1" customWidth="1"/>
    <col min="8217" max="8217" width="7.5546875" style="60" bestFit="1" customWidth="1"/>
    <col min="8218" max="8218" width="4.88671875" style="60" bestFit="1" customWidth="1"/>
    <col min="8219" max="8219" width="7.5546875" style="60" bestFit="1" customWidth="1"/>
    <col min="8220" max="8220" width="4.88671875" style="60" bestFit="1" customWidth="1"/>
    <col min="8221" max="8221" width="7.5546875" style="60" bestFit="1" customWidth="1"/>
    <col min="8222" max="8222" width="4.88671875" style="60" bestFit="1" customWidth="1"/>
    <col min="8223" max="8223" width="7.5546875" style="60" bestFit="1" customWidth="1"/>
    <col min="8224" max="8224" width="4.88671875" style="60" bestFit="1" customWidth="1"/>
    <col min="8225" max="8225" width="7.5546875" style="60" bestFit="1" customWidth="1"/>
    <col min="8226" max="8226" width="4.88671875" style="60" bestFit="1" customWidth="1"/>
    <col min="8227" max="8227" width="7.5546875" style="60" bestFit="1" customWidth="1"/>
    <col min="8228" max="8228" width="4.88671875" style="60" bestFit="1" customWidth="1"/>
    <col min="8229" max="8229" width="7.5546875" style="60" bestFit="1" customWidth="1"/>
    <col min="8230" max="8230" width="4.88671875" style="60" bestFit="1" customWidth="1"/>
    <col min="8231" max="8231" width="7.5546875" style="60" bestFit="1" customWidth="1"/>
    <col min="8232" max="8232" width="4.88671875" style="60" bestFit="1" customWidth="1"/>
    <col min="8233" max="8233" width="7.5546875" style="60" bestFit="1" customWidth="1"/>
    <col min="8234" max="8234" width="4.88671875" style="60" bestFit="1" customWidth="1"/>
    <col min="8235" max="8235" width="7.5546875" style="60" bestFit="1" customWidth="1"/>
    <col min="8236" max="8236" width="4.88671875" style="60" bestFit="1" customWidth="1"/>
    <col min="8237" max="8237" width="7.5546875" style="60" bestFit="1" customWidth="1"/>
    <col min="8238" max="8238" width="4.88671875" style="60" bestFit="1" customWidth="1"/>
    <col min="8239" max="8239" width="7.5546875" style="60" bestFit="1" customWidth="1"/>
    <col min="8240" max="8240" width="4.88671875" style="60" bestFit="1" customWidth="1"/>
    <col min="8241" max="8241" width="7.5546875" style="60" bestFit="1" customWidth="1"/>
    <col min="8242" max="8242" width="4.88671875" style="60" bestFit="1" customWidth="1"/>
    <col min="8243" max="8448" width="9.109375" style="60"/>
    <col min="8449" max="8449" width="4.44140625" style="60" customWidth="1"/>
    <col min="8450" max="8450" width="18.88671875" style="60" customWidth="1"/>
    <col min="8451" max="8451" width="7.5546875" style="60" bestFit="1" customWidth="1"/>
    <col min="8452" max="8452" width="4.88671875" style="60" bestFit="1" customWidth="1"/>
    <col min="8453" max="8453" width="7.5546875" style="60" bestFit="1" customWidth="1"/>
    <col min="8454" max="8454" width="4.88671875" style="60" bestFit="1" customWidth="1"/>
    <col min="8455" max="8455" width="7.5546875" style="60" bestFit="1" customWidth="1"/>
    <col min="8456" max="8456" width="4.88671875" style="60" bestFit="1" customWidth="1"/>
    <col min="8457" max="8457" width="9.88671875" style="60" bestFit="1" customWidth="1"/>
    <col min="8458" max="8458" width="4.88671875" style="60" bestFit="1" customWidth="1"/>
    <col min="8459" max="8459" width="7.5546875" style="60" bestFit="1" customWidth="1"/>
    <col min="8460" max="8460" width="4.88671875" style="60" bestFit="1" customWidth="1"/>
    <col min="8461" max="8461" width="7.5546875" style="60" bestFit="1" customWidth="1"/>
    <col min="8462" max="8462" width="4.88671875" style="60" bestFit="1" customWidth="1"/>
    <col min="8463" max="8463" width="7.5546875" style="60" bestFit="1" customWidth="1"/>
    <col min="8464" max="8464" width="4.88671875" style="60" bestFit="1" customWidth="1"/>
    <col min="8465" max="8465" width="7.5546875" style="60" bestFit="1" customWidth="1"/>
    <col min="8466" max="8466" width="4.88671875" style="60" bestFit="1" customWidth="1"/>
    <col min="8467" max="8467" width="7.5546875" style="60" bestFit="1" customWidth="1"/>
    <col min="8468" max="8468" width="4.88671875" style="60" bestFit="1" customWidth="1"/>
    <col min="8469" max="8469" width="7.5546875" style="60" bestFit="1" customWidth="1"/>
    <col min="8470" max="8470" width="4.88671875" style="60" bestFit="1" customWidth="1"/>
    <col min="8471" max="8471" width="7.5546875" style="60" bestFit="1" customWidth="1"/>
    <col min="8472" max="8472" width="4.88671875" style="60" bestFit="1" customWidth="1"/>
    <col min="8473" max="8473" width="7.5546875" style="60" bestFit="1" customWidth="1"/>
    <col min="8474" max="8474" width="4.88671875" style="60" bestFit="1" customWidth="1"/>
    <col min="8475" max="8475" width="7.5546875" style="60" bestFit="1" customWidth="1"/>
    <col min="8476" max="8476" width="4.88671875" style="60" bestFit="1" customWidth="1"/>
    <col min="8477" max="8477" width="7.5546875" style="60" bestFit="1" customWidth="1"/>
    <col min="8478" max="8478" width="4.88671875" style="60" bestFit="1" customWidth="1"/>
    <col min="8479" max="8479" width="7.5546875" style="60" bestFit="1" customWidth="1"/>
    <col min="8480" max="8480" width="4.88671875" style="60" bestFit="1" customWidth="1"/>
    <col min="8481" max="8481" width="7.5546875" style="60" bestFit="1" customWidth="1"/>
    <col min="8482" max="8482" width="4.88671875" style="60" bestFit="1" customWidth="1"/>
    <col min="8483" max="8483" width="7.5546875" style="60" bestFit="1" customWidth="1"/>
    <col min="8484" max="8484" width="4.88671875" style="60" bestFit="1" customWidth="1"/>
    <col min="8485" max="8485" width="7.5546875" style="60" bestFit="1" customWidth="1"/>
    <col min="8486" max="8486" width="4.88671875" style="60" bestFit="1" customWidth="1"/>
    <col min="8487" max="8487" width="7.5546875" style="60" bestFit="1" customWidth="1"/>
    <col min="8488" max="8488" width="4.88671875" style="60" bestFit="1" customWidth="1"/>
    <col min="8489" max="8489" width="7.5546875" style="60" bestFit="1" customWidth="1"/>
    <col min="8490" max="8490" width="4.88671875" style="60" bestFit="1" customWidth="1"/>
    <col min="8491" max="8491" width="7.5546875" style="60" bestFit="1" customWidth="1"/>
    <col min="8492" max="8492" width="4.88671875" style="60" bestFit="1" customWidth="1"/>
    <col min="8493" max="8493" width="7.5546875" style="60" bestFit="1" customWidth="1"/>
    <col min="8494" max="8494" width="4.88671875" style="60" bestFit="1" customWidth="1"/>
    <col min="8495" max="8495" width="7.5546875" style="60" bestFit="1" customWidth="1"/>
    <col min="8496" max="8496" width="4.88671875" style="60" bestFit="1" customWidth="1"/>
    <col min="8497" max="8497" width="7.5546875" style="60" bestFit="1" customWidth="1"/>
    <col min="8498" max="8498" width="4.88671875" style="60" bestFit="1" customWidth="1"/>
    <col min="8499" max="8704" width="9.109375" style="60"/>
    <col min="8705" max="8705" width="4.44140625" style="60" customWidth="1"/>
    <col min="8706" max="8706" width="18.88671875" style="60" customWidth="1"/>
    <col min="8707" max="8707" width="7.5546875" style="60" bestFit="1" customWidth="1"/>
    <col min="8708" max="8708" width="4.88671875" style="60" bestFit="1" customWidth="1"/>
    <col min="8709" max="8709" width="7.5546875" style="60" bestFit="1" customWidth="1"/>
    <col min="8710" max="8710" width="4.88671875" style="60" bestFit="1" customWidth="1"/>
    <col min="8711" max="8711" width="7.5546875" style="60" bestFit="1" customWidth="1"/>
    <col min="8712" max="8712" width="4.88671875" style="60" bestFit="1" customWidth="1"/>
    <col min="8713" max="8713" width="9.88671875" style="60" bestFit="1" customWidth="1"/>
    <col min="8714" max="8714" width="4.88671875" style="60" bestFit="1" customWidth="1"/>
    <col min="8715" max="8715" width="7.5546875" style="60" bestFit="1" customWidth="1"/>
    <col min="8716" max="8716" width="4.88671875" style="60" bestFit="1" customWidth="1"/>
    <col min="8717" max="8717" width="7.5546875" style="60" bestFit="1" customWidth="1"/>
    <col min="8718" max="8718" width="4.88671875" style="60" bestFit="1" customWidth="1"/>
    <col min="8719" max="8719" width="7.5546875" style="60" bestFit="1" customWidth="1"/>
    <col min="8720" max="8720" width="4.88671875" style="60" bestFit="1" customWidth="1"/>
    <col min="8721" max="8721" width="7.5546875" style="60" bestFit="1" customWidth="1"/>
    <col min="8722" max="8722" width="4.88671875" style="60" bestFit="1" customWidth="1"/>
    <col min="8723" max="8723" width="7.5546875" style="60" bestFit="1" customWidth="1"/>
    <col min="8724" max="8724" width="4.88671875" style="60" bestFit="1" customWidth="1"/>
    <col min="8725" max="8725" width="7.5546875" style="60" bestFit="1" customWidth="1"/>
    <col min="8726" max="8726" width="4.88671875" style="60" bestFit="1" customWidth="1"/>
    <col min="8727" max="8727" width="7.5546875" style="60" bestFit="1" customWidth="1"/>
    <col min="8728" max="8728" width="4.88671875" style="60" bestFit="1" customWidth="1"/>
    <col min="8729" max="8729" width="7.5546875" style="60" bestFit="1" customWidth="1"/>
    <col min="8730" max="8730" width="4.88671875" style="60" bestFit="1" customWidth="1"/>
    <col min="8731" max="8731" width="7.5546875" style="60" bestFit="1" customWidth="1"/>
    <col min="8732" max="8732" width="4.88671875" style="60" bestFit="1" customWidth="1"/>
    <col min="8733" max="8733" width="7.5546875" style="60" bestFit="1" customWidth="1"/>
    <col min="8734" max="8734" width="4.88671875" style="60" bestFit="1" customWidth="1"/>
    <col min="8735" max="8735" width="7.5546875" style="60" bestFit="1" customWidth="1"/>
    <col min="8736" max="8736" width="4.88671875" style="60" bestFit="1" customWidth="1"/>
    <col min="8737" max="8737" width="7.5546875" style="60" bestFit="1" customWidth="1"/>
    <col min="8738" max="8738" width="4.88671875" style="60" bestFit="1" customWidth="1"/>
    <col min="8739" max="8739" width="7.5546875" style="60" bestFit="1" customWidth="1"/>
    <col min="8740" max="8740" width="4.88671875" style="60" bestFit="1" customWidth="1"/>
    <col min="8741" max="8741" width="7.5546875" style="60" bestFit="1" customWidth="1"/>
    <col min="8742" max="8742" width="4.88671875" style="60" bestFit="1" customWidth="1"/>
    <col min="8743" max="8743" width="7.5546875" style="60" bestFit="1" customWidth="1"/>
    <col min="8744" max="8744" width="4.88671875" style="60" bestFit="1" customWidth="1"/>
    <col min="8745" max="8745" width="7.5546875" style="60" bestFit="1" customWidth="1"/>
    <col min="8746" max="8746" width="4.88671875" style="60" bestFit="1" customWidth="1"/>
    <col min="8747" max="8747" width="7.5546875" style="60" bestFit="1" customWidth="1"/>
    <col min="8748" max="8748" width="4.88671875" style="60" bestFit="1" customWidth="1"/>
    <col min="8749" max="8749" width="7.5546875" style="60" bestFit="1" customWidth="1"/>
    <col min="8750" max="8750" width="4.88671875" style="60" bestFit="1" customWidth="1"/>
    <col min="8751" max="8751" width="7.5546875" style="60" bestFit="1" customWidth="1"/>
    <col min="8752" max="8752" width="4.88671875" style="60" bestFit="1" customWidth="1"/>
    <col min="8753" max="8753" width="7.5546875" style="60" bestFit="1" customWidth="1"/>
    <col min="8754" max="8754" width="4.88671875" style="60" bestFit="1" customWidth="1"/>
    <col min="8755" max="8960" width="9.109375" style="60"/>
    <col min="8961" max="8961" width="4.44140625" style="60" customWidth="1"/>
    <col min="8962" max="8962" width="18.88671875" style="60" customWidth="1"/>
    <col min="8963" max="8963" width="7.5546875" style="60" bestFit="1" customWidth="1"/>
    <col min="8964" max="8964" width="4.88671875" style="60" bestFit="1" customWidth="1"/>
    <col min="8965" max="8965" width="7.5546875" style="60" bestFit="1" customWidth="1"/>
    <col min="8966" max="8966" width="4.88671875" style="60" bestFit="1" customWidth="1"/>
    <col min="8967" max="8967" width="7.5546875" style="60" bestFit="1" customWidth="1"/>
    <col min="8968" max="8968" width="4.88671875" style="60" bestFit="1" customWidth="1"/>
    <col min="8969" max="8969" width="9.88671875" style="60" bestFit="1" customWidth="1"/>
    <col min="8970" max="8970" width="4.88671875" style="60" bestFit="1" customWidth="1"/>
    <col min="8971" max="8971" width="7.5546875" style="60" bestFit="1" customWidth="1"/>
    <col min="8972" max="8972" width="4.88671875" style="60" bestFit="1" customWidth="1"/>
    <col min="8973" max="8973" width="7.5546875" style="60" bestFit="1" customWidth="1"/>
    <col min="8974" max="8974" width="4.88671875" style="60" bestFit="1" customWidth="1"/>
    <col min="8975" max="8975" width="7.5546875" style="60" bestFit="1" customWidth="1"/>
    <col min="8976" max="8976" width="4.88671875" style="60" bestFit="1" customWidth="1"/>
    <col min="8977" max="8977" width="7.5546875" style="60" bestFit="1" customWidth="1"/>
    <col min="8978" max="8978" width="4.88671875" style="60" bestFit="1" customWidth="1"/>
    <col min="8979" max="8979" width="7.5546875" style="60" bestFit="1" customWidth="1"/>
    <col min="8980" max="8980" width="4.88671875" style="60" bestFit="1" customWidth="1"/>
    <col min="8981" max="8981" width="7.5546875" style="60" bestFit="1" customWidth="1"/>
    <col min="8982" max="8982" width="4.88671875" style="60" bestFit="1" customWidth="1"/>
    <col min="8983" max="8983" width="7.5546875" style="60" bestFit="1" customWidth="1"/>
    <col min="8984" max="8984" width="4.88671875" style="60" bestFit="1" customWidth="1"/>
    <col min="8985" max="8985" width="7.5546875" style="60" bestFit="1" customWidth="1"/>
    <col min="8986" max="8986" width="4.88671875" style="60" bestFit="1" customWidth="1"/>
    <col min="8987" max="8987" width="7.5546875" style="60" bestFit="1" customWidth="1"/>
    <col min="8988" max="8988" width="4.88671875" style="60" bestFit="1" customWidth="1"/>
    <col min="8989" max="8989" width="7.5546875" style="60" bestFit="1" customWidth="1"/>
    <col min="8990" max="8990" width="4.88671875" style="60" bestFit="1" customWidth="1"/>
    <col min="8991" max="8991" width="7.5546875" style="60" bestFit="1" customWidth="1"/>
    <col min="8992" max="8992" width="4.88671875" style="60" bestFit="1" customWidth="1"/>
    <col min="8993" max="8993" width="7.5546875" style="60" bestFit="1" customWidth="1"/>
    <col min="8994" max="8994" width="4.88671875" style="60" bestFit="1" customWidth="1"/>
    <col min="8995" max="8995" width="7.5546875" style="60" bestFit="1" customWidth="1"/>
    <col min="8996" max="8996" width="4.88671875" style="60" bestFit="1" customWidth="1"/>
    <col min="8997" max="8997" width="7.5546875" style="60" bestFit="1" customWidth="1"/>
    <col min="8998" max="8998" width="4.88671875" style="60" bestFit="1" customWidth="1"/>
    <col min="8999" max="8999" width="7.5546875" style="60" bestFit="1" customWidth="1"/>
    <col min="9000" max="9000" width="4.88671875" style="60" bestFit="1" customWidth="1"/>
    <col min="9001" max="9001" width="7.5546875" style="60" bestFit="1" customWidth="1"/>
    <col min="9002" max="9002" width="4.88671875" style="60" bestFit="1" customWidth="1"/>
    <col min="9003" max="9003" width="7.5546875" style="60" bestFit="1" customWidth="1"/>
    <col min="9004" max="9004" width="4.88671875" style="60" bestFit="1" customWidth="1"/>
    <col min="9005" max="9005" width="7.5546875" style="60" bestFit="1" customWidth="1"/>
    <col min="9006" max="9006" width="4.88671875" style="60" bestFit="1" customWidth="1"/>
    <col min="9007" max="9007" width="7.5546875" style="60" bestFit="1" customWidth="1"/>
    <col min="9008" max="9008" width="4.88671875" style="60" bestFit="1" customWidth="1"/>
    <col min="9009" max="9009" width="7.5546875" style="60" bestFit="1" customWidth="1"/>
    <col min="9010" max="9010" width="4.88671875" style="60" bestFit="1" customWidth="1"/>
    <col min="9011" max="9216" width="9.109375" style="60"/>
    <col min="9217" max="9217" width="4.44140625" style="60" customWidth="1"/>
    <col min="9218" max="9218" width="18.88671875" style="60" customWidth="1"/>
    <col min="9219" max="9219" width="7.5546875" style="60" bestFit="1" customWidth="1"/>
    <col min="9220" max="9220" width="4.88671875" style="60" bestFit="1" customWidth="1"/>
    <col min="9221" max="9221" width="7.5546875" style="60" bestFit="1" customWidth="1"/>
    <col min="9222" max="9222" width="4.88671875" style="60" bestFit="1" customWidth="1"/>
    <col min="9223" max="9223" width="7.5546875" style="60" bestFit="1" customWidth="1"/>
    <col min="9224" max="9224" width="4.88671875" style="60" bestFit="1" customWidth="1"/>
    <col min="9225" max="9225" width="9.88671875" style="60" bestFit="1" customWidth="1"/>
    <col min="9226" max="9226" width="4.88671875" style="60" bestFit="1" customWidth="1"/>
    <col min="9227" max="9227" width="7.5546875" style="60" bestFit="1" customWidth="1"/>
    <col min="9228" max="9228" width="4.88671875" style="60" bestFit="1" customWidth="1"/>
    <col min="9229" max="9229" width="7.5546875" style="60" bestFit="1" customWidth="1"/>
    <col min="9230" max="9230" width="4.88671875" style="60" bestFit="1" customWidth="1"/>
    <col min="9231" max="9231" width="7.5546875" style="60" bestFit="1" customWidth="1"/>
    <col min="9232" max="9232" width="4.88671875" style="60" bestFit="1" customWidth="1"/>
    <col min="9233" max="9233" width="7.5546875" style="60" bestFit="1" customWidth="1"/>
    <col min="9234" max="9234" width="4.88671875" style="60" bestFit="1" customWidth="1"/>
    <col min="9235" max="9235" width="7.5546875" style="60" bestFit="1" customWidth="1"/>
    <col min="9236" max="9236" width="4.88671875" style="60" bestFit="1" customWidth="1"/>
    <col min="9237" max="9237" width="7.5546875" style="60" bestFit="1" customWidth="1"/>
    <col min="9238" max="9238" width="4.88671875" style="60" bestFit="1" customWidth="1"/>
    <col min="9239" max="9239" width="7.5546875" style="60" bestFit="1" customWidth="1"/>
    <col min="9240" max="9240" width="4.88671875" style="60" bestFit="1" customWidth="1"/>
    <col min="9241" max="9241" width="7.5546875" style="60" bestFit="1" customWidth="1"/>
    <col min="9242" max="9242" width="4.88671875" style="60" bestFit="1" customWidth="1"/>
    <col min="9243" max="9243" width="7.5546875" style="60" bestFit="1" customWidth="1"/>
    <col min="9244" max="9244" width="4.88671875" style="60" bestFit="1" customWidth="1"/>
    <col min="9245" max="9245" width="7.5546875" style="60" bestFit="1" customWidth="1"/>
    <col min="9246" max="9246" width="4.88671875" style="60" bestFit="1" customWidth="1"/>
    <col min="9247" max="9247" width="7.5546875" style="60" bestFit="1" customWidth="1"/>
    <col min="9248" max="9248" width="4.88671875" style="60" bestFit="1" customWidth="1"/>
    <col min="9249" max="9249" width="7.5546875" style="60" bestFit="1" customWidth="1"/>
    <col min="9250" max="9250" width="4.88671875" style="60" bestFit="1" customWidth="1"/>
    <col min="9251" max="9251" width="7.5546875" style="60" bestFit="1" customWidth="1"/>
    <col min="9252" max="9252" width="4.88671875" style="60" bestFit="1" customWidth="1"/>
    <col min="9253" max="9253" width="7.5546875" style="60" bestFit="1" customWidth="1"/>
    <col min="9254" max="9254" width="4.88671875" style="60" bestFit="1" customWidth="1"/>
    <col min="9255" max="9255" width="7.5546875" style="60" bestFit="1" customWidth="1"/>
    <col min="9256" max="9256" width="4.88671875" style="60" bestFit="1" customWidth="1"/>
    <col min="9257" max="9257" width="7.5546875" style="60" bestFit="1" customWidth="1"/>
    <col min="9258" max="9258" width="4.88671875" style="60" bestFit="1" customWidth="1"/>
    <col min="9259" max="9259" width="7.5546875" style="60" bestFit="1" customWidth="1"/>
    <col min="9260" max="9260" width="4.88671875" style="60" bestFit="1" customWidth="1"/>
    <col min="9261" max="9261" width="7.5546875" style="60" bestFit="1" customWidth="1"/>
    <col min="9262" max="9262" width="4.88671875" style="60" bestFit="1" customWidth="1"/>
    <col min="9263" max="9263" width="7.5546875" style="60" bestFit="1" customWidth="1"/>
    <col min="9264" max="9264" width="4.88671875" style="60" bestFit="1" customWidth="1"/>
    <col min="9265" max="9265" width="7.5546875" style="60" bestFit="1" customWidth="1"/>
    <col min="9266" max="9266" width="4.88671875" style="60" bestFit="1" customWidth="1"/>
    <col min="9267" max="9472" width="9.109375" style="60"/>
    <col min="9473" max="9473" width="4.44140625" style="60" customWidth="1"/>
    <col min="9474" max="9474" width="18.88671875" style="60" customWidth="1"/>
    <col min="9475" max="9475" width="7.5546875" style="60" bestFit="1" customWidth="1"/>
    <col min="9476" max="9476" width="4.88671875" style="60" bestFit="1" customWidth="1"/>
    <col min="9477" max="9477" width="7.5546875" style="60" bestFit="1" customWidth="1"/>
    <col min="9478" max="9478" width="4.88671875" style="60" bestFit="1" customWidth="1"/>
    <col min="9479" max="9479" width="7.5546875" style="60" bestFit="1" customWidth="1"/>
    <col min="9480" max="9480" width="4.88671875" style="60" bestFit="1" customWidth="1"/>
    <col min="9481" max="9481" width="9.88671875" style="60" bestFit="1" customWidth="1"/>
    <col min="9482" max="9482" width="4.88671875" style="60" bestFit="1" customWidth="1"/>
    <col min="9483" max="9483" width="7.5546875" style="60" bestFit="1" customWidth="1"/>
    <col min="9484" max="9484" width="4.88671875" style="60" bestFit="1" customWidth="1"/>
    <col min="9485" max="9485" width="7.5546875" style="60" bestFit="1" customWidth="1"/>
    <col min="9486" max="9486" width="4.88671875" style="60" bestFit="1" customWidth="1"/>
    <col min="9487" max="9487" width="7.5546875" style="60" bestFit="1" customWidth="1"/>
    <col min="9488" max="9488" width="4.88671875" style="60" bestFit="1" customWidth="1"/>
    <col min="9489" max="9489" width="7.5546875" style="60" bestFit="1" customWidth="1"/>
    <col min="9490" max="9490" width="4.88671875" style="60" bestFit="1" customWidth="1"/>
    <col min="9491" max="9491" width="7.5546875" style="60" bestFit="1" customWidth="1"/>
    <col min="9492" max="9492" width="4.88671875" style="60" bestFit="1" customWidth="1"/>
    <col min="9493" max="9493" width="7.5546875" style="60" bestFit="1" customWidth="1"/>
    <col min="9494" max="9494" width="4.88671875" style="60" bestFit="1" customWidth="1"/>
    <col min="9495" max="9495" width="7.5546875" style="60" bestFit="1" customWidth="1"/>
    <col min="9496" max="9496" width="4.88671875" style="60" bestFit="1" customWidth="1"/>
    <col min="9497" max="9497" width="7.5546875" style="60" bestFit="1" customWidth="1"/>
    <col min="9498" max="9498" width="4.88671875" style="60" bestFit="1" customWidth="1"/>
    <col min="9499" max="9499" width="7.5546875" style="60" bestFit="1" customWidth="1"/>
    <col min="9500" max="9500" width="4.88671875" style="60" bestFit="1" customWidth="1"/>
    <col min="9501" max="9501" width="7.5546875" style="60" bestFit="1" customWidth="1"/>
    <col min="9502" max="9502" width="4.88671875" style="60" bestFit="1" customWidth="1"/>
    <col min="9503" max="9503" width="7.5546875" style="60" bestFit="1" customWidth="1"/>
    <col min="9504" max="9504" width="4.88671875" style="60" bestFit="1" customWidth="1"/>
    <col min="9505" max="9505" width="7.5546875" style="60" bestFit="1" customWidth="1"/>
    <col min="9506" max="9506" width="4.88671875" style="60" bestFit="1" customWidth="1"/>
    <col min="9507" max="9507" width="7.5546875" style="60" bestFit="1" customWidth="1"/>
    <col min="9508" max="9508" width="4.88671875" style="60" bestFit="1" customWidth="1"/>
    <col min="9509" max="9509" width="7.5546875" style="60" bestFit="1" customWidth="1"/>
    <col min="9510" max="9510" width="4.88671875" style="60" bestFit="1" customWidth="1"/>
    <col min="9511" max="9511" width="7.5546875" style="60" bestFit="1" customWidth="1"/>
    <col min="9512" max="9512" width="4.88671875" style="60" bestFit="1" customWidth="1"/>
    <col min="9513" max="9513" width="7.5546875" style="60" bestFit="1" customWidth="1"/>
    <col min="9514" max="9514" width="4.88671875" style="60" bestFit="1" customWidth="1"/>
    <col min="9515" max="9515" width="7.5546875" style="60" bestFit="1" customWidth="1"/>
    <col min="9516" max="9516" width="4.88671875" style="60" bestFit="1" customWidth="1"/>
    <col min="9517" max="9517" width="7.5546875" style="60" bestFit="1" customWidth="1"/>
    <col min="9518" max="9518" width="4.88671875" style="60" bestFit="1" customWidth="1"/>
    <col min="9519" max="9519" width="7.5546875" style="60" bestFit="1" customWidth="1"/>
    <col min="9520" max="9520" width="4.88671875" style="60" bestFit="1" customWidth="1"/>
    <col min="9521" max="9521" width="7.5546875" style="60" bestFit="1" customWidth="1"/>
    <col min="9522" max="9522" width="4.88671875" style="60" bestFit="1" customWidth="1"/>
    <col min="9523" max="9728" width="9.109375" style="60"/>
    <col min="9729" max="9729" width="4.44140625" style="60" customWidth="1"/>
    <col min="9730" max="9730" width="18.88671875" style="60" customWidth="1"/>
    <col min="9731" max="9731" width="7.5546875" style="60" bestFit="1" customWidth="1"/>
    <col min="9732" max="9732" width="4.88671875" style="60" bestFit="1" customWidth="1"/>
    <col min="9733" max="9733" width="7.5546875" style="60" bestFit="1" customWidth="1"/>
    <col min="9734" max="9734" width="4.88671875" style="60" bestFit="1" customWidth="1"/>
    <col min="9735" max="9735" width="7.5546875" style="60" bestFit="1" customWidth="1"/>
    <col min="9736" max="9736" width="4.88671875" style="60" bestFit="1" customWidth="1"/>
    <col min="9737" max="9737" width="9.88671875" style="60" bestFit="1" customWidth="1"/>
    <col min="9738" max="9738" width="4.88671875" style="60" bestFit="1" customWidth="1"/>
    <col min="9739" max="9739" width="7.5546875" style="60" bestFit="1" customWidth="1"/>
    <col min="9740" max="9740" width="4.88671875" style="60" bestFit="1" customWidth="1"/>
    <col min="9741" max="9741" width="7.5546875" style="60" bestFit="1" customWidth="1"/>
    <col min="9742" max="9742" width="4.88671875" style="60" bestFit="1" customWidth="1"/>
    <col min="9743" max="9743" width="7.5546875" style="60" bestFit="1" customWidth="1"/>
    <col min="9744" max="9744" width="4.88671875" style="60" bestFit="1" customWidth="1"/>
    <col min="9745" max="9745" width="7.5546875" style="60" bestFit="1" customWidth="1"/>
    <col min="9746" max="9746" width="4.88671875" style="60" bestFit="1" customWidth="1"/>
    <col min="9747" max="9747" width="7.5546875" style="60" bestFit="1" customWidth="1"/>
    <col min="9748" max="9748" width="4.88671875" style="60" bestFit="1" customWidth="1"/>
    <col min="9749" max="9749" width="7.5546875" style="60" bestFit="1" customWidth="1"/>
    <col min="9750" max="9750" width="4.88671875" style="60" bestFit="1" customWidth="1"/>
    <col min="9751" max="9751" width="7.5546875" style="60" bestFit="1" customWidth="1"/>
    <col min="9752" max="9752" width="4.88671875" style="60" bestFit="1" customWidth="1"/>
    <col min="9753" max="9753" width="7.5546875" style="60" bestFit="1" customWidth="1"/>
    <col min="9754" max="9754" width="4.88671875" style="60" bestFit="1" customWidth="1"/>
    <col min="9755" max="9755" width="7.5546875" style="60" bestFit="1" customWidth="1"/>
    <col min="9756" max="9756" width="4.88671875" style="60" bestFit="1" customWidth="1"/>
    <col min="9757" max="9757" width="7.5546875" style="60" bestFit="1" customWidth="1"/>
    <col min="9758" max="9758" width="4.88671875" style="60" bestFit="1" customWidth="1"/>
    <col min="9759" max="9759" width="7.5546875" style="60" bestFit="1" customWidth="1"/>
    <col min="9760" max="9760" width="4.88671875" style="60" bestFit="1" customWidth="1"/>
    <col min="9761" max="9761" width="7.5546875" style="60" bestFit="1" customWidth="1"/>
    <col min="9762" max="9762" width="4.88671875" style="60" bestFit="1" customWidth="1"/>
    <col min="9763" max="9763" width="7.5546875" style="60" bestFit="1" customWidth="1"/>
    <col min="9764" max="9764" width="4.88671875" style="60" bestFit="1" customWidth="1"/>
    <col min="9765" max="9765" width="7.5546875" style="60" bestFit="1" customWidth="1"/>
    <col min="9766" max="9766" width="4.88671875" style="60" bestFit="1" customWidth="1"/>
    <col min="9767" max="9767" width="7.5546875" style="60" bestFit="1" customWidth="1"/>
    <col min="9768" max="9768" width="4.88671875" style="60" bestFit="1" customWidth="1"/>
    <col min="9769" max="9769" width="7.5546875" style="60" bestFit="1" customWidth="1"/>
    <col min="9770" max="9770" width="4.88671875" style="60" bestFit="1" customWidth="1"/>
    <col min="9771" max="9771" width="7.5546875" style="60" bestFit="1" customWidth="1"/>
    <col min="9772" max="9772" width="4.88671875" style="60" bestFit="1" customWidth="1"/>
    <col min="9773" max="9773" width="7.5546875" style="60" bestFit="1" customWidth="1"/>
    <col min="9774" max="9774" width="4.88671875" style="60" bestFit="1" customWidth="1"/>
    <col min="9775" max="9775" width="7.5546875" style="60" bestFit="1" customWidth="1"/>
    <col min="9776" max="9776" width="4.88671875" style="60" bestFit="1" customWidth="1"/>
    <col min="9777" max="9777" width="7.5546875" style="60" bestFit="1" customWidth="1"/>
    <col min="9778" max="9778" width="4.88671875" style="60" bestFit="1" customWidth="1"/>
    <col min="9779" max="9984" width="9.109375" style="60"/>
    <col min="9985" max="9985" width="4.44140625" style="60" customWidth="1"/>
    <col min="9986" max="9986" width="18.88671875" style="60" customWidth="1"/>
    <col min="9987" max="9987" width="7.5546875" style="60" bestFit="1" customWidth="1"/>
    <col min="9988" max="9988" width="4.88671875" style="60" bestFit="1" customWidth="1"/>
    <col min="9989" max="9989" width="7.5546875" style="60" bestFit="1" customWidth="1"/>
    <col min="9990" max="9990" width="4.88671875" style="60" bestFit="1" customWidth="1"/>
    <col min="9991" max="9991" width="7.5546875" style="60" bestFit="1" customWidth="1"/>
    <col min="9992" max="9992" width="4.88671875" style="60" bestFit="1" customWidth="1"/>
    <col min="9993" max="9993" width="9.88671875" style="60" bestFit="1" customWidth="1"/>
    <col min="9994" max="9994" width="4.88671875" style="60" bestFit="1" customWidth="1"/>
    <col min="9995" max="9995" width="7.5546875" style="60" bestFit="1" customWidth="1"/>
    <col min="9996" max="9996" width="4.88671875" style="60" bestFit="1" customWidth="1"/>
    <col min="9997" max="9997" width="7.5546875" style="60" bestFit="1" customWidth="1"/>
    <col min="9998" max="9998" width="4.88671875" style="60" bestFit="1" customWidth="1"/>
    <col min="9999" max="9999" width="7.5546875" style="60" bestFit="1" customWidth="1"/>
    <col min="10000" max="10000" width="4.88671875" style="60" bestFit="1" customWidth="1"/>
    <col min="10001" max="10001" width="7.5546875" style="60" bestFit="1" customWidth="1"/>
    <col min="10002" max="10002" width="4.88671875" style="60" bestFit="1" customWidth="1"/>
    <col min="10003" max="10003" width="7.5546875" style="60" bestFit="1" customWidth="1"/>
    <col min="10004" max="10004" width="4.88671875" style="60" bestFit="1" customWidth="1"/>
    <col min="10005" max="10005" width="7.5546875" style="60" bestFit="1" customWidth="1"/>
    <col min="10006" max="10006" width="4.88671875" style="60" bestFit="1" customWidth="1"/>
    <col min="10007" max="10007" width="7.5546875" style="60" bestFit="1" customWidth="1"/>
    <col min="10008" max="10008" width="4.88671875" style="60" bestFit="1" customWidth="1"/>
    <col min="10009" max="10009" width="7.5546875" style="60" bestFit="1" customWidth="1"/>
    <col min="10010" max="10010" width="4.88671875" style="60" bestFit="1" customWidth="1"/>
    <col min="10011" max="10011" width="7.5546875" style="60" bestFit="1" customWidth="1"/>
    <col min="10012" max="10012" width="4.88671875" style="60" bestFit="1" customWidth="1"/>
    <col min="10013" max="10013" width="7.5546875" style="60" bestFit="1" customWidth="1"/>
    <col min="10014" max="10014" width="4.88671875" style="60" bestFit="1" customWidth="1"/>
    <col min="10015" max="10015" width="7.5546875" style="60" bestFit="1" customWidth="1"/>
    <col min="10016" max="10016" width="4.88671875" style="60" bestFit="1" customWidth="1"/>
    <col min="10017" max="10017" width="7.5546875" style="60" bestFit="1" customWidth="1"/>
    <col min="10018" max="10018" width="4.88671875" style="60" bestFit="1" customWidth="1"/>
    <col min="10019" max="10019" width="7.5546875" style="60" bestFit="1" customWidth="1"/>
    <col min="10020" max="10020" width="4.88671875" style="60" bestFit="1" customWidth="1"/>
    <col min="10021" max="10021" width="7.5546875" style="60" bestFit="1" customWidth="1"/>
    <col min="10022" max="10022" width="4.88671875" style="60" bestFit="1" customWidth="1"/>
    <col min="10023" max="10023" width="7.5546875" style="60" bestFit="1" customWidth="1"/>
    <col min="10024" max="10024" width="4.88671875" style="60" bestFit="1" customWidth="1"/>
    <col min="10025" max="10025" width="7.5546875" style="60" bestFit="1" customWidth="1"/>
    <col min="10026" max="10026" width="4.88671875" style="60" bestFit="1" customWidth="1"/>
    <col min="10027" max="10027" width="7.5546875" style="60" bestFit="1" customWidth="1"/>
    <col min="10028" max="10028" width="4.88671875" style="60" bestFit="1" customWidth="1"/>
    <col min="10029" max="10029" width="7.5546875" style="60" bestFit="1" customWidth="1"/>
    <col min="10030" max="10030" width="4.88671875" style="60" bestFit="1" customWidth="1"/>
    <col min="10031" max="10031" width="7.5546875" style="60" bestFit="1" customWidth="1"/>
    <col min="10032" max="10032" width="4.88671875" style="60" bestFit="1" customWidth="1"/>
    <col min="10033" max="10033" width="7.5546875" style="60" bestFit="1" customWidth="1"/>
    <col min="10034" max="10034" width="4.88671875" style="60" bestFit="1" customWidth="1"/>
    <col min="10035" max="10240" width="9.109375" style="60"/>
    <col min="10241" max="10241" width="4.44140625" style="60" customWidth="1"/>
    <col min="10242" max="10242" width="18.88671875" style="60" customWidth="1"/>
    <col min="10243" max="10243" width="7.5546875" style="60" bestFit="1" customWidth="1"/>
    <col min="10244" max="10244" width="4.88671875" style="60" bestFit="1" customWidth="1"/>
    <col min="10245" max="10245" width="7.5546875" style="60" bestFit="1" customWidth="1"/>
    <col min="10246" max="10246" width="4.88671875" style="60" bestFit="1" customWidth="1"/>
    <col min="10247" max="10247" width="7.5546875" style="60" bestFit="1" customWidth="1"/>
    <col min="10248" max="10248" width="4.88671875" style="60" bestFit="1" customWidth="1"/>
    <col min="10249" max="10249" width="9.88671875" style="60" bestFit="1" customWidth="1"/>
    <col min="10250" max="10250" width="4.88671875" style="60" bestFit="1" customWidth="1"/>
    <col min="10251" max="10251" width="7.5546875" style="60" bestFit="1" customWidth="1"/>
    <col min="10252" max="10252" width="4.88671875" style="60" bestFit="1" customWidth="1"/>
    <col min="10253" max="10253" width="7.5546875" style="60" bestFit="1" customWidth="1"/>
    <col min="10254" max="10254" width="4.88671875" style="60" bestFit="1" customWidth="1"/>
    <col min="10255" max="10255" width="7.5546875" style="60" bestFit="1" customWidth="1"/>
    <col min="10256" max="10256" width="4.88671875" style="60" bestFit="1" customWidth="1"/>
    <col min="10257" max="10257" width="7.5546875" style="60" bestFit="1" customWidth="1"/>
    <col min="10258" max="10258" width="4.88671875" style="60" bestFit="1" customWidth="1"/>
    <col min="10259" max="10259" width="7.5546875" style="60" bestFit="1" customWidth="1"/>
    <col min="10260" max="10260" width="4.88671875" style="60" bestFit="1" customWidth="1"/>
    <col min="10261" max="10261" width="7.5546875" style="60" bestFit="1" customWidth="1"/>
    <col min="10262" max="10262" width="4.88671875" style="60" bestFit="1" customWidth="1"/>
    <col min="10263" max="10263" width="7.5546875" style="60" bestFit="1" customWidth="1"/>
    <col min="10264" max="10264" width="4.88671875" style="60" bestFit="1" customWidth="1"/>
    <col min="10265" max="10265" width="7.5546875" style="60" bestFit="1" customWidth="1"/>
    <col min="10266" max="10266" width="4.88671875" style="60" bestFit="1" customWidth="1"/>
    <col min="10267" max="10267" width="7.5546875" style="60" bestFit="1" customWidth="1"/>
    <col min="10268" max="10268" width="4.88671875" style="60" bestFit="1" customWidth="1"/>
    <col min="10269" max="10269" width="7.5546875" style="60" bestFit="1" customWidth="1"/>
    <col min="10270" max="10270" width="4.88671875" style="60" bestFit="1" customWidth="1"/>
    <col min="10271" max="10271" width="7.5546875" style="60" bestFit="1" customWidth="1"/>
    <col min="10272" max="10272" width="4.88671875" style="60" bestFit="1" customWidth="1"/>
    <col min="10273" max="10273" width="7.5546875" style="60" bestFit="1" customWidth="1"/>
    <col min="10274" max="10274" width="4.88671875" style="60" bestFit="1" customWidth="1"/>
    <col min="10275" max="10275" width="7.5546875" style="60" bestFit="1" customWidth="1"/>
    <col min="10276" max="10276" width="4.88671875" style="60" bestFit="1" customWidth="1"/>
    <col min="10277" max="10277" width="7.5546875" style="60" bestFit="1" customWidth="1"/>
    <col min="10278" max="10278" width="4.88671875" style="60" bestFit="1" customWidth="1"/>
    <col min="10279" max="10279" width="7.5546875" style="60" bestFit="1" customWidth="1"/>
    <col min="10280" max="10280" width="4.88671875" style="60" bestFit="1" customWidth="1"/>
    <col min="10281" max="10281" width="7.5546875" style="60" bestFit="1" customWidth="1"/>
    <col min="10282" max="10282" width="4.88671875" style="60" bestFit="1" customWidth="1"/>
    <col min="10283" max="10283" width="7.5546875" style="60" bestFit="1" customWidth="1"/>
    <col min="10284" max="10284" width="4.88671875" style="60" bestFit="1" customWidth="1"/>
    <col min="10285" max="10285" width="7.5546875" style="60" bestFit="1" customWidth="1"/>
    <col min="10286" max="10286" width="4.88671875" style="60" bestFit="1" customWidth="1"/>
    <col min="10287" max="10287" width="7.5546875" style="60" bestFit="1" customWidth="1"/>
    <col min="10288" max="10288" width="4.88671875" style="60" bestFit="1" customWidth="1"/>
    <col min="10289" max="10289" width="7.5546875" style="60" bestFit="1" customWidth="1"/>
    <col min="10290" max="10290" width="4.88671875" style="60" bestFit="1" customWidth="1"/>
    <col min="10291" max="10496" width="9.109375" style="60"/>
    <col min="10497" max="10497" width="4.44140625" style="60" customWidth="1"/>
    <col min="10498" max="10498" width="18.88671875" style="60" customWidth="1"/>
    <col min="10499" max="10499" width="7.5546875" style="60" bestFit="1" customWidth="1"/>
    <col min="10500" max="10500" width="4.88671875" style="60" bestFit="1" customWidth="1"/>
    <col min="10501" max="10501" width="7.5546875" style="60" bestFit="1" customWidth="1"/>
    <col min="10502" max="10502" width="4.88671875" style="60" bestFit="1" customWidth="1"/>
    <col min="10503" max="10503" width="7.5546875" style="60" bestFit="1" customWidth="1"/>
    <col min="10504" max="10504" width="4.88671875" style="60" bestFit="1" customWidth="1"/>
    <col min="10505" max="10505" width="9.88671875" style="60" bestFit="1" customWidth="1"/>
    <col min="10506" max="10506" width="4.88671875" style="60" bestFit="1" customWidth="1"/>
    <col min="10507" max="10507" width="7.5546875" style="60" bestFit="1" customWidth="1"/>
    <col min="10508" max="10508" width="4.88671875" style="60" bestFit="1" customWidth="1"/>
    <col min="10509" max="10509" width="7.5546875" style="60" bestFit="1" customWidth="1"/>
    <col min="10510" max="10510" width="4.88671875" style="60" bestFit="1" customWidth="1"/>
    <col min="10511" max="10511" width="7.5546875" style="60" bestFit="1" customWidth="1"/>
    <col min="10512" max="10512" width="4.88671875" style="60" bestFit="1" customWidth="1"/>
    <col min="10513" max="10513" width="7.5546875" style="60" bestFit="1" customWidth="1"/>
    <col min="10514" max="10514" width="4.88671875" style="60" bestFit="1" customWidth="1"/>
    <col min="10515" max="10515" width="7.5546875" style="60" bestFit="1" customWidth="1"/>
    <col min="10516" max="10516" width="4.88671875" style="60" bestFit="1" customWidth="1"/>
    <col min="10517" max="10517" width="7.5546875" style="60" bestFit="1" customWidth="1"/>
    <col min="10518" max="10518" width="4.88671875" style="60" bestFit="1" customWidth="1"/>
    <col min="10519" max="10519" width="7.5546875" style="60" bestFit="1" customWidth="1"/>
    <col min="10520" max="10520" width="4.88671875" style="60" bestFit="1" customWidth="1"/>
    <col min="10521" max="10521" width="7.5546875" style="60" bestFit="1" customWidth="1"/>
    <col min="10522" max="10522" width="4.88671875" style="60" bestFit="1" customWidth="1"/>
    <col min="10523" max="10523" width="7.5546875" style="60" bestFit="1" customWidth="1"/>
    <col min="10524" max="10524" width="4.88671875" style="60" bestFit="1" customWidth="1"/>
    <col min="10525" max="10525" width="7.5546875" style="60" bestFit="1" customWidth="1"/>
    <col min="10526" max="10526" width="4.88671875" style="60" bestFit="1" customWidth="1"/>
    <col min="10527" max="10527" width="7.5546875" style="60" bestFit="1" customWidth="1"/>
    <col min="10528" max="10528" width="4.88671875" style="60" bestFit="1" customWidth="1"/>
    <col min="10529" max="10529" width="7.5546875" style="60" bestFit="1" customWidth="1"/>
    <col min="10530" max="10530" width="4.88671875" style="60" bestFit="1" customWidth="1"/>
    <col min="10531" max="10531" width="7.5546875" style="60" bestFit="1" customWidth="1"/>
    <col min="10532" max="10532" width="4.88671875" style="60" bestFit="1" customWidth="1"/>
    <col min="10533" max="10533" width="7.5546875" style="60" bestFit="1" customWidth="1"/>
    <col min="10534" max="10534" width="4.88671875" style="60" bestFit="1" customWidth="1"/>
    <col min="10535" max="10535" width="7.5546875" style="60" bestFit="1" customWidth="1"/>
    <col min="10536" max="10536" width="4.88671875" style="60" bestFit="1" customWidth="1"/>
    <col min="10537" max="10537" width="7.5546875" style="60" bestFit="1" customWidth="1"/>
    <col min="10538" max="10538" width="4.88671875" style="60" bestFit="1" customWidth="1"/>
    <col min="10539" max="10539" width="7.5546875" style="60" bestFit="1" customWidth="1"/>
    <col min="10540" max="10540" width="4.88671875" style="60" bestFit="1" customWidth="1"/>
    <col min="10541" max="10541" width="7.5546875" style="60" bestFit="1" customWidth="1"/>
    <col min="10542" max="10542" width="4.88671875" style="60" bestFit="1" customWidth="1"/>
    <col min="10543" max="10543" width="7.5546875" style="60" bestFit="1" customWidth="1"/>
    <col min="10544" max="10544" width="4.88671875" style="60" bestFit="1" customWidth="1"/>
    <col min="10545" max="10545" width="7.5546875" style="60" bestFit="1" customWidth="1"/>
    <col min="10546" max="10546" width="4.88671875" style="60" bestFit="1" customWidth="1"/>
    <col min="10547" max="10752" width="9.109375" style="60"/>
    <col min="10753" max="10753" width="4.44140625" style="60" customWidth="1"/>
    <col min="10754" max="10754" width="18.88671875" style="60" customWidth="1"/>
    <col min="10755" max="10755" width="7.5546875" style="60" bestFit="1" customWidth="1"/>
    <col min="10756" max="10756" width="4.88671875" style="60" bestFit="1" customWidth="1"/>
    <col min="10757" max="10757" width="7.5546875" style="60" bestFit="1" customWidth="1"/>
    <col min="10758" max="10758" width="4.88671875" style="60" bestFit="1" customWidth="1"/>
    <col min="10759" max="10759" width="7.5546875" style="60" bestFit="1" customWidth="1"/>
    <col min="10760" max="10760" width="4.88671875" style="60" bestFit="1" customWidth="1"/>
    <col min="10761" max="10761" width="9.88671875" style="60" bestFit="1" customWidth="1"/>
    <col min="10762" max="10762" width="4.88671875" style="60" bestFit="1" customWidth="1"/>
    <col min="10763" max="10763" width="7.5546875" style="60" bestFit="1" customWidth="1"/>
    <col min="10764" max="10764" width="4.88671875" style="60" bestFit="1" customWidth="1"/>
    <col min="10765" max="10765" width="7.5546875" style="60" bestFit="1" customWidth="1"/>
    <col min="10766" max="10766" width="4.88671875" style="60" bestFit="1" customWidth="1"/>
    <col min="10767" max="10767" width="7.5546875" style="60" bestFit="1" customWidth="1"/>
    <col min="10768" max="10768" width="4.88671875" style="60" bestFit="1" customWidth="1"/>
    <col min="10769" max="10769" width="7.5546875" style="60" bestFit="1" customWidth="1"/>
    <col min="10770" max="10770" width="4.88671875" style="60" bestFit="1" customWidth="1"/>
    <col min="10771" max="10771" width="7.5546875" style="60" bestFit="1" customWidth="1"/>
    <col min="10772" max="10772" width="4.88671875" style="60" bestFit="1" customWidth="1"/>
    <col min="10773" max="10773" width="7.5546875" style="60" bestFit="1" customWidth="1"/>
    <col min="10774" max="10774" width="4.88671875" style="60" bestFit="1" customWidth="1"/>
    <col min="10775" max="10775" width="7.5546875" style="60" bestFit="1" customWidth="1"/>
    <col min="10776" max="10776" width="4.88671875" style="60" bestFit="1" customWidth="1"/>
    <col min="10777" max="10777" width="7.5546875" style="60" bestFit="1" customWidth="1"/>
    <col min="10778" max="10778" width="4.88671875" style="60" bestFit="1" customWidth="1"/>
    <col min="10779" max="10779" width="7.5546875" style="60" bestFit="1" customWidth="1"/>
    <col min="10780" max="10780" width="4.88671875" style="60" bestFit="1" customWidth="1"/>
    <col min="10781" max="10781" width="7.5546875" style="60" bestFit="1" customWidth="1"/>
    <col min="10782" max="10782" width="4.88671875" style="60" bestFit="1" customWidth="1"/>
    <col min="10783" max="10783" width="7.5546875" style="60" bestFit="1" customWidth="1"/>
    <col min="10784" max="10784" width="4.88671875" style="60" bestFit="1" customWidth="1"/>
    <col min="10785" max="10785" width="7.5546875" style="60" bestFit="1" customWidth="1"/>
    <col min="10786" max="10786" width="4.88671875" style="60" bestFit="1" customWidth="1"/>
    <col min="10787" max="10787" width="7.5546875" style="60" bestFit="1" customWidth="1"/>
    <col min="10788" max="10788" width="4.88671875" style="60" bestFit="1" customWidth="1"/>
    <col min="10789" max="10789" width="7.5546875" style="60" bestFit="1" customWidth="1"/>
    <col min="10790" max="10790" width="4.88671875" style="60" bestFit="1" customWidth="1"/>
    <col min="10791" max="10791" width="7.5546875" style="60" bestFit="1" customWidth="1"/>
    <col min="10792" max="10792" width="4.88671875" style="60" bestFit="1" customWidth="1"/>
    <col min="10793" max="10793" width="7.5546875" style="60" bestFit="1" customWidth="1"/>
    <col min="10794" max="10794" width="4.88671875" style="60" bestFit="1" customWidth="1"/>
    <col min="10795" max="10795" width="7.5546875" style="60" bestFit="1" customWidth="1"/>
    <col min="10796" max="10796" width="4.88671875" style="60" bestFit="1" customWidth="1"/>
    <col min="10797" max="10797" width="7.5546875" style="60" bestFit="1" customWidth="1"/>
    <col min="10798" max="10798" width="4.88671875" style="60" bestFit="1" customWidth="1"/>
    <col min="10799" max="10799" width="7.5546875" style="60" bestFit="1" customWidth="1"/>
    <col min="10800" max="10800" width="4.88671875" style="60" bestFit="1" customWidth="1"/>
    <col min="10801" max="10801" width="7.5546875" style="60" bestFit="1" customWidth="1"/>
    <col min="10802" max="10802" width="4.88671875" style="60" bestFit="1" customWidth="1"/>
    <col min="10803" max="11008" width="9.109375" style="60"/>
    <col min="11009" max="11009" width="4.44140625" style="60" customWidth="1"/>
    <col min="11010" max="11010" width="18.88671875" style="60" customWidth="1"/>
    <col min="11011" max="11011" width="7.5546875" style="60" bestFit="1" customWidth="1"/>
    <col min="11012" max="11012" width="4.88671875" style="60" bestFit="1" customWidth="1"/>
    <col min="11013" max="11013" width="7.5546875" style="60" bestFit="1" customWidth="1"/>
    <col min="11014" max="11014" width="4.88671875" style="60" bestFit="1" customWidth="1"/>
    <col min="11015" max="11015" width="7.5546875" style="60" bestFit="1" customWidth="1"/>
    <col min="11016" max="11016" width="4.88671875" style="60" bestFit="1" customWidth="1"/>
    <col min="11017" max="11017" width="9.88671875" style="60" bestFit="1" customWidth="1"/>
    <col min="11018" max="11018" width="4.88671875" style="60" bestFit="1" customWidth="1"/>
    <col min="11019" max="11019" width="7.5546875" style="60" bestFit="1" customWidth="1"/>
    <col min="11020" max="11020" width="4.88671875" style="60" bestFit="1" customWidth="1"/>
    <col min="11021" max="11021" width="7.5546875" style="60" bestFit="1" customWidth="1"/>
    <col min="11022" max="11022" width="4.88671875" style="60" bestFit="1" customWidth="1"/>
    <col min="11023" max="11023" width="7.5546875" style="60" bestFit="1" customWidth="1"/>
    <col min="11024" max="11024" width="4.88671875" style="60" bestFit="1" customWidth="1"/>
    <col min="11025" max="11025" width="7.5546875" style="60" bestFit="1" customWidth="1"/>
    <col min="11026" max="11026" width="4.88671875" style="60" bestFit="1" customWidth="1"/>
    <col min="11027" max="11027" width="7.5546875" style="60" bestFit="1" customWidth="1"/>
    <col min="11028" max="11028" width="4.88671875" style="60" bestFit="1" customWidth="1"/>
    <col min="11029" max="11029" width="7.5546875" style="60" bestFit="1" customWidth="1"/>
    <col min="11030" max="11030" width="4.88671875" style="60" bestFit="1" customWidth="1"/>
    <col min="11031" max="11031" width="7.5546875" style="60" bestFit="1" customWidth="1"/>
    <col min="11032" max="11032" width="4.88671875" style="60" bestFit="1" customWidth="1"/>
    <col min="11033" max="11033" width="7.5546875" style="60" bestFit="1" customWidth="1"/>
    <col min="11034" max="11034" width="4.88671875" style="60" bestFit="1" customWidth="1"/>
    <col min="11035" max="11035" width="7.5546875" style="60" bestFit="1" customWidth="1"/>
    <col min="11036" max="11036" width="4.88671875" style="60" bestFit="1" customWidth="1"/>
    <col min="11037" max="11037" width="7.5546875" style="60" bestFit="1" customWidth="1"/>
    <col min="11038" max="11038" width="4.88671875" style="60" bestFit="1" customWidth="1"/>
    <col min="11039" max="11039" width="7.5546875" style="60" bestFit="1" customWidth="1"/>
    <col min="11040" max="11040" width="4.88671875" style="60" bestFit="1" customWidth="1"/>
    <col min="11041" max="11041" width="7.5546875" style="60" bestFit="1" customWidth="1"/>
    <col min="11042" max="11042" width="4.88671875" style="60" bestFit="1" customWidth="1"/>
    <col min="11043" max="11043" width="7.5546875" style="60" bestFit="1" customWidth="1"/>
    <col min="11044" max="11044" width="4.88671875" style="60" bestFit="1" customWidth="1"/>
    <col min="11045" max="11045" width="7.5546875" style="60" bestFit="1" customWidth="1"/>
    <col min="11046" max="11046" width="4.88671875" style="60" bestFit="1" customWidth="1"/>
    <col min="11047" max="11047" width="7.5546875" style="60" bestFit="1" customWidth="1"/>
    <col min="11048" max="11048" width="4.88671875" style="60" bestFit="1" customWidth="1"/>
    <col min="11049" max="11049" width="7.5546875" style="60" bestFit="1" customWidth="1"/>
    <col min="11050" max="11050" width="4.88671875" style="60" bestFit="1" customWidth="1"/>
    <col min="11051" max="11051" width="7.5546875" style="60" bestFit="1" customWidth="1"/>
    <col min="11052" max="11052" width="4.88671875" style="60" bestFit="1" customWidth="1"/>
    <col min="11053" max="11053" width="7.5546875" style="60" bestFit="1" customWidth="1"/>
    <col min="11054" max="11054" width="4.88671875" style="60" bestFit="1" customWidth="1"/>
    <col min="11055" max="11055" width="7.5546875" style="60" bestFit="1" customWidth="1"/>
    <col min="11056" max="11056" width="4.88671875" style="60" bestFit="1" customWidth="1"/>
    <col min="11057" max="11057" width="7.5546875" style="60" bestFit="1" customWidth="1"/>
    <col min="11058" max="11058" width="4.88671875" style="60" bestFit="1" customWidth="1"/>
    <col min="11059" max="11264" width="9.109375" style="60"/>
    <col min="11265" max="11265" width="4.44140625" style="60" customWidth="1"/>
    <col min="11266" max="11266" width="18.88671875" style="60" customWidth="1"/>
    <col min="11267" max="11267" width="7.5546875" style="60" bestFit="1" customWidth="1"/>
    <col min="11268" max="11268" width="4.88671875" style="60" bestFit="1" customWidth="1"/>
    <col min="11269" max="11269" width="7.5546875" style="60" bestFit="1" customWidth="1"/>
    <col min="11270" max="11270" width="4.88671875" style="60" bestFit="1" customWidth="1"/>
    <col min="11271" max="11271" width="7.5546875" style="60" bestFit="1" customWidth="1"/>
    <col min="11272" max="11272" width="4.88671875" style="60" bestFit="1" customWidth="1"/>
    <col min="11273" max="11273" width="9.88671875" style="60" bestFit="1" customWidth="1"/>
    <col min="11274" max="11274" width="4.88671875" style="60" bestFit="1" customWidth="1"/>
    <col min="11275" max="11275" width="7.5546875" style="60" bestFit="1" customWidth="1"/>
    <col min="11276" max="11276" width="4.88671875" style="60" bestFit="1" customWidth="1"/>
    <col min="11277" max="11277" width="7.5546875" style="60" bestFit="1" customWidth="1"/>
    <col min="11278" max="11278" width="4.88671875" style="60" bestFit="1" customWidth="1"/>
    <col min="11279" max="11279" width="7.5546875" style="60" bestFit="1" customWidth="1"/>
    <col min="11280" max="11280" width="4.88671875" style="60" bestFit="1" customWidth="1"/>
    <col min="11281" max="11281" width="7.5546875" style="60" bestFit="1" customWidth="1"/>
    <col min="11282" max="11282" width="4.88671875" style="60" bestFit="1" customWidth="1"/>
    <col min="11283" max="11283" width="7.5546875" style="60" bestFit="1" customWidth="1"/>
    <col min="11284" max="11284" width="4.88671875" style="60" bestFit="1" customWidth="1"/>
    <col min="11285" max="11285" width="7.5546875" style="60" bestFit="1" customWidth="1"/>
    <col min="11286" max="11286" width="4.88671875" style="60" bestFit="1" customWidth="1"/>
    <col min="11287" max="11287" width="7.5546875" style="60" bestFit="1" customWidth="1"/>
    <col min="11288" max="11288" width="4.88671875" style="60" bestFit="1" customWidth="1"/>
    <col min="11289" max="11289" width="7.5546875" style="60" bestFit="1" customWidth="1"/>
    <col min="11290" max="11290" width="4.88671875" style="60" bestFit="1" customWidth="1"/>
    <col min="11291" max="11291" width="7.5546875" style="60" bestFit="1" customWidth="1"/>
    <col min="11292" max="11292" width="4.88671875" style="60" bestFit="1" customWidth="1"/>
    <col min="11293" max="11293" width="7.5546875" style="60" bestFit="1" customWidth="1"/>
    <col min="11294" max="11294" width="4.88671875" style="60" bestFit="1" customWidth="1"/>
    <col min="11295" max="11295" width="7.5546875" style="60" bestFit="1" customWidth="1"/>
    <col min="11296" max="11296" width="4.88671875" style="60" bestFit="1" customWidth="1"/>
    <col min="11297" max="11297" width="7.5546875" style="60" bestFit="1" customWidth="1"/>
    <col min="11298" max="11298" width="4.88671875" style="60" bestFit="1" customWidth="1"/>
    <col min="11299" max="11299" width="7.5546875" style="60" bestFit="1" customWidth="1"/>
    <col min="11300" max="11300" width="4.88671875" style="60" bestFit="1" customWidth="1"/>
    <col min="11301" max="11301" width="7.5546875" style="60" bestFit="1" customWidth="1"/>
    <col min="11302" max="11302" width="4.88671875" style="60" bestFit="1" customWidth="1"/>
    <col min="11303" max="11303" width="7.5546875" style="60" bestFit="1" customWidth="1"/>
    <col min="11304" max="11304" width="4.88671875" style="60" bestFit="1" customWidth="1"/>
    <col min="11305" max="11305" width="7.5546875" style="60" bestFit="1" customWidth="1"/>
    <col min="11306" max="11306" width="4.88671875" style="60" bestFit="1" customWidth="1"/>
    <col min="11307" max="11307" width="7.5546875" style="60" bestFit="1" customWidth="1"/>
    <col min="11308" max="11308" width="4.88671875" style="60" bestFit="1" customWidth="1"/>
    <col min="11309" max="11309" width="7.5546875" style="60" bestFit="1" customWidth="1"/>
    <col min="11310" max="11310" width="4.88671875" style="60" bestFit="1" customWidth="1"/>
    <col min="11311" max="11311" width="7.5546875" style="60" bestFit="1" customWidth="1"/>
    <col min="11312" max="11312" width="4.88671875" style="60" bestFit="1" customWidth="1"/>
    <col min="11313" max="11313" width="7.5546875" style="60" bestFit="1" customWidth="1"/>
    <col min="11314" max="11314" width="4.88671875" style="60" bestFit="1" customWidth="1"/>
    <col min="11315" max="11520" width="9.109375" style="60"/>
    <col min="11521" max="11521" width="4.44140625" style="60" customWidth="1"/>
    <col min="11522" max="11522" width="18.88671875" style="60" customWidth="1"/>
    <col min="11523" max="11523" width="7.5546875" style="60" bestFit="1" customWidth="1"/>
    <col min="11524" max="11524" width="4.88671875" style="60" bestFit="1" customWidth="1"/>
    <col min="11525" max="11525" width="7.5546875" style="60" bestFit="1" customWidth="1"/>
    <col min="11526" max="11526" width="4.88671875" style="60" bestFit="1" customWidth="1"/>
    <col min="11527" max="11527" width="7.5546875" style="60" bestFit="1" customWidth="1"/>
    <col min="11528" max="11528" width="4.88671875" style="60" bestFit="1" customWidth="1"/>
    <col min="11529" max="11529" width="9.88671875" style="60" bestFit="1" customWidth="1"/>
    <col min="11530" max="11530" width="4.88671875" style="60" bestFit="1" customWidth="1"/>
    <col min="11531" max="11531" width="7.5546875" style="60" bestFit="1" customWidth="1"/>
    <col min="11532" max="11532" width="4.88671875" style="60" bestFit="1" customWidth="1"/>
    <col min="11533" max="11533" width="7.5546875" style="60" bestFit="1" customWidth="1"/>
    <col min="11534" max="11534" width="4.88671875" style="60" bestFit="1" customWidth="1"/>
    <col min="11535" max="11535" width="7.5546875" style="60" bestFit="1" customWidth="1"/>
    <col min="11536" max="11536" width="4.88671875" style="60" bestFit="1" customWidth="1"/>
    <col min="11537" max="11537" width="7.5546875" style="60" bestFit="1" customWidth="1"/>
    <col min="11538" max="11538" width="4.88671875" style="60" bestFit="1" customWidth="1"/>
    <col min="11539" max="11539" width="7.5546875" style="60" bestFit="1" customWidth="1"/>
    <col min="11540" max="11540" width="4.88671875" style="60" bestFit="1" customWidth="1"/>
    <col min="11541" max="11541" width="7.5546875" style="60" bestFit="1" customWidth="1"/>
    <col min="11542" max="11542" width="4.88671875" style="60" bestFit="1" customWidth="1"/>
    <col min="11543" max="11543" width="7.5546875" style="60" bestFit="1" customWidth="1"/>
    <col min="11544" max="11544" width="4.88671875" style="60" bestFit="1" customWidth="1"/>
    <col min="11545" max="11545" width="7.5546875" style="60" bestFit="1" customWidth="1"/>
    <col min="11546" max="11546" width="4.88671875" style="60" bestFit="1" customWidth="1"/>
    <col min="11547" max="11547" width="7.5546875" style="60" bestFit="1" customWidth="1"/>
    <col min="11548" max="11548" width="4.88671875" style="60" bestFit="1" customWidth="1"/>
    <col min="11549" max="11549" width="7.5546875" style="60" bestFit="1" customWidth="1"/>
    <col min="11550" max="11550" width="4.88671875" style="60" bestFit="1" customWidth="1"/>
    <col min="11551" max="11551" width="7.5546875" style="60" bestFit="1" customWidth="1"/>
    <col min="11552" max="11552" width="4.88671875" style="60" bestFit="1" customWidth="1"/>
    <col min="11553" max="11553" width="7.5546875" style="60" bestFit="1" customWidth="1"/>
    <col min="11554" max="11554" width="4.88671875" style="60" bestFit="1" customWidth="1"/>
    <col min="11555" max="11555" width="7.5546875" style="60" bestFit="1" customWidth="1"/>
    <col min="11556" max="11556" width="4.88671875" style="60" bestFit="1" customWidth="1"/>
    <col min="11557" max="11557" width="7.5546875" style="60" bestFit="1" customWidth="1"/>
    <col min="11558" max="11558" width="4.88671875" style="60" bestFit="1" customWidth="1"/>
    <col min="11559" max="11559" width="7.5546875" style="60" bestFit="1" customWidth="1"/>
    <col min="11560" max="11560" width="4.88671875" style="60" bestFit="1" customWidth="1"/>
    <col min="11561" max="11561" width="7.5546875" style="60" bestFit="1" customWidth="1"/>
    <col min="11562" max="11562" width="4.88671875" style="60" bestFit="1" customWidth="1"/>
    <col min="11563" max="11563" width="7.5546875" style="60" bestFit="1" customWidth="1"/>
    <col min="11564" max="11564" width="4.88671875" style="60" bestFit="1" customWidth="1"/>
    <col min="11565" max="11565" width="7.5546875" style="60" bestFit="1" customWidth="1"/>
    <col min="11566" max="11566" width="4.88671875" style="60" bestFit="1" customWidth="1"/>
    <col min="11567" max="11567" width="7.5546875" style="60" bestFit="1" customWidth="1"/>
    <col min="11568" max="11568" width="4.88671875" style="60" bestFit="1" customWidth="1"/>
    <col min="11569" max="11569" width="7.5546875" style="60" bestFit="1" customWidth="1"/>
    <col min="11570" max="11570" width="4.88671875" style="60" bestFit="1" customWidth="1"/>
    <col min="11571" max="11776" width="9.109375" style="60"/>
    <col min="11777" max="11777" width="4.44140625" style="60" customWidth="1"/>
    <col min="11778" max="11778" width="18.88671875" style="60" customWidth="1"/>
    <col min="11779" max="11779" width="7.5546875" style="60" bestFit="1" customWidth="1"/>
    <col min="11780" max="11780" width="4.88671875" style="60" bestFit="1" customWidth="1"/>
    <col min="11781" max="11781" width="7.5546875" style="60" bestFit="1" customWidth="1"/>
    <col min="11782" max="11782" width="4.88671875" style="60" bestFit="1" customWidth="1"/>
    <col min="11783" max="11783" width="7.5546875" style="60" bestFit="1" customWidth="1"/>
    <col min="11784" max="11784" width="4.88671875" style="60" bestFit="1" customWidth="1"/>
    <col min="11785" max="11785" width="9.88671875" style="60" bestFit="1" customWidth="1"/>
    <col min="11786" max="11786" width="4.88671875" style="60" bestFit="1" customWidth="1"/>
    <col min="11787" max="11787" width="7.5546875" style="60" bestFit="1" customWidth="1"/>
    <col min="11788" max="11788" width="4.88671875" style="60" bestFit="1" customWidth="1"/>
    <col min="11789" max="11789" width="7.5546875" style="60" bestFit="1" customWidth="1"/>
    <col min="11790" max="11790" width="4.88671875" style="60" bestFit="1" customWidth="1"/>
    <col min="11791" max="11791" width="7.5546875" style="60" bestFit="1" customWidth="1"/>
    <col min="11792" max="11792" width="4.88671875" style="60" bestFit="1" customWidth="1"/>
    <col min="11793" max="11793" width="7.5546875" style="60" bestFit="1" customWidth="1"/>
    <col min="11794" max="11794" width="4.88671875" style="60" bestFit="1" customWidth="1"/>
    <col min="11795" max="11795" width="7.5546875" style="60" bestFit="1" customWidth="1"/>
    <col min="11796" max="11796" width="4.88671875" style="60" bestFit="1" customWidth="1"/>
    <col min="11797" max="11797" width="7.5546875" style="60" bestFit="1" customWidth="1"/>
    <col min="11798" max="11798" width="4.88671875" style="60" bestFit="1" customWidth="1"/>
    <col min="11799" max="11799" width="7.5546875" style="60" bestFit="1" customWidth="1"/>
    <col min="11800" max="11800" width="4.88671875" style="60" bestFit="1" customWidth="1"/>
    <col min="11801" max="11801" width="7.5546875" style="60" bestFit="1" customWidth="1"/>
    <col min="11802" max="11802" width="4.88671875" style="60" bestFit="1" customWidth="1"/>
    <col min="11803" max="11803" width="7.5546875" style="60" bestFit="1" customWidth="1"/>
    <col min="11804" max="11804" width="4.88671875" style="60" bestFit="1" customWidth="1"/>
    <col min="11805" max="11805" width="7.5546875" style="60" bestFit="1" customWidth="1"/>
    <col min="11806" max="11806" width="4.88671875" style="60" bestFit="1" customWidth="1"/>
    <col min="11807" max="11807" width="7.5546875" style="60" bestFit="1" customWidth="1"/>
    <col min="11808" max="11808" width="4.88671875" style="60" bestFit="1" customWidth="1"/>
    <col min="11809" max="11809" width="7.5546875" style="60" bestFit="1" customWidth="1"/>
    <col min="11810" max="11810" width="4.88671875" style="60" bestFit="1" customWidth="1"/>
    <col min="11811" max="11811" width="7.5546875" style="60" bestFit="1" customWidth="1"/>
    <col min="11812" max="11812" width="4.88671875" style="60" bestFit="1" customWidth="1"/>
    <col min="11813" max="11813" width="7.5546875" style="60" bestFit="1" customWidth="1"/>
    <col min="11814" max="11814" width="4.88671875" style="60" bestFit="1" customWidth="1"/>
    <col min="11815" max="11815" width="7.5546875" style="60" bestFit="1" customWidth="1"/>
    <col min="11816" max="11816" width="4.88671875" style="60" bestFit="1" customWidth="1"/>
    <col min="11817" max="11817" width="7.5546875" style="60" bestFit="1" customWidth="1"/>
    <col min="11818" max="11818" width="4.88671875" style="60" bestFit="1" customWidth="1"/>
    <col min="11819" max="11819" width="7.5546875" style="60" bestFit="1" customWidth="1"/>
    <col min="11820" max="11820" width="4.88671875" style="60" bestFit="1" customWidth="1"/>
    <col min="11821" max="11821" width="7.5546875" style="60" bestFit="1" customWidth="1"/>
    <col min="11822" max="11822" width="4.88671875" style="60" bestFit="1" customWidth="1"/>
    <col min="11823" max="11823" width="7.5546875" style="60" bestFit="1" customWidth="1"/>
    <col min="11824" max="11824" width="4.88671875" style="60" bestFit="1" customWidth="1"/>
    <col min="11825" max="11825" width="7.5546875" style="60" bestFit="1" customWidth="1"/>
    <col min="11826" max="11826" width="4.88671875" style="60" bestFit="1" customWidth="1"/>
    <col min="11827" max="12032" width="9.109375" style="60"/>
    <col min="12033" max="12033" width="4.44140625" style="60" customWidth="1"/>
    <col min="12034" max="12034" width="18.88671875" style="60" customWidth="1"/>
    <col min="12035" max="12035" width="7.5546875" style="60" bestFit="1" customWidth="1"/>
    <col min="12036" max="12036" width="4.88671875" style="60" bestFit="1" customWidth="1"/>
    <col min="12037" max="12037" width="7.5546875" style="60" bestFit="1" customWidth="1"/>
    <col min="12038" max="12038" width="4.88671875" style="60" bestFit="1" customWidth="1"/>
    <col min="12039" max="12039" width="7.5546875" style="60" bestFit="1" customWidth="1"/>
    <col min="12040" max="12040" width="4.88671875" style="60" bestFit="1" customWidth="1"/>
    <col min="12041" max="12041" width="9.88671875" style="60" bestFit="1" customWidth="1"/>
    <col min="12042" max="12042" width="4.88671875" style="60" bestFit="1" customWidth="1"/>
    <col min="12043" max="12043" width="7.5546875" style="60" bestFit="1" customWidth="1"/>
    <col min="12044" max="12044" width="4.88671875" style="60" bestFit="1" customWidth="1"/>
    <col min="12045" max="12045" width="7.5546875" style="60" bestFit="1" customWidth="1"/>
    <col min="12046" max="12046" width="4.88671875" style="60" bestFit="1" customWidth="1"/>
    <col min="12047" max="12047" width="7.5546875" style="60" bestFit="1" customWidth="1"/>
    <col min="12048" max="12048" width="4.88671875" style="60" bestFit="1" customWidth="1"/>
    <col min="12049" max="12049" width="7.5546875" style="60" bestFit="1" customWidth="1"/>
    <col min="12050" max="12050" width="4.88671875" style="60" bestFit="1" customWidth="1"/>
    <col min="12051" max="12051" width="7.5546875" style="60" bestFit="1" customWidth="1"/>
    <col min="12052" max="12052" width="4.88671875" style="60" bestFit="1" customWidth="1"/>
    <col min="12053" max="12053" width="7.5546875" style="60" bestFit="1" customWidth="1"/>
    <col min="12054" max="12054" width="4.88671875" style="60" bestFit="1" customWidth="1"/>
    <col min="12055" max="12055" width="7.5546875" style="60" bestFit="1" customWidth="1"/>
    <col min="12056" max="12056" width="4.88671875" style="60" bestFit="1" customWidth="1"/>
    <col min="12057" max="12057" width="7.5546875" style="60" bestFit="1" customWidth="1"/>
    <col min="12058" max="12058" width="4.88671875" style="60" bestFit="1" customWidth="1"/>
    <col min="12059" max="12059" width="7.5546875" style="60" bestFit="1" customWidth="1"/>
    <col min="12060" max="12060" width="4.88671875" style="60" bestFit="1" customWidth="1"/>
    <col min="12061" max="12061" width="7.5546875" style="60" bestFit="1" customWidth="1"/>
    <col min="12062" max="12062" width="4.88671875" style="60" bestFit="1" customWidth="1"/>
    <col min="12063" max="12063" width="7.5546875" style="60" bestFit="1" customWidth="1"/>
    <col min="12064" max="12064" width="4.88671875" style="60" bestFit="1" customWidth="1"/>
    <col min="12065" max="12065" width="7.5546875" style="60" bestFit="1" customWidth="1"/>
    <col min="12066" max="12066" width="4.88671875" style="60" bestFit="1" customWidth="1"/>
    <col min="12067" max="12067" width="7.5546875" style="60" bestFit="1" customWidth="1"/>
    <col min="12068" max="12068" width="4.88671875" style="60" bestFit="1" customWidth="1"/>
    <col min="12069" max="12069" width="7.5546875" style="60" bestFit="1" customWidth="1"/>
    <col min="12070" max="12070" width="4.88671875" style="60" bestFit="1" customWidth="1"/>
    <col min="12071" max="12071" width="7.5546875" style="60" bestFit="1" customWidth="1"/>
    <col min="12072" max="12072" width="4.88671875" style="60" bestFit="1" customWidth="1"/>
    <col min="12073" max="12073" width="7.5546875" style="60" bestFit="1" customWidth="1"/>
    <col min="12074" max="12074" width="4.88671875" style="60" bestFit="1" customWidth="1"/>
    <col min="12075" max="12075" width="7.5546875" style="60" bestFit="1" customWidth="1"/>
    <col min="12076" max="12076" width="4.88671875" style="60" bestFit="1" customWidth="1"/>
    <col min="12077" max="12077" width="7.5546875" style="60" bestFit="1" customWidth="1"/>
    <col min="12078" max="12078" width="4.88671875" style="60" bestFit="1" customWidth="1"/>
    <col min="12079" max="12079" width="7.5546875" style="60" bestFit="1" customWidth="1"/>
    <col min="12080" max="12080" width="4.88671875" style="60" bestFit="1" customWidth="1"/>
    <col min="12081" max="12081" width="7.5546875" style="60" bestFit="1" customWidth="1"/>
    <col min="12082" max="12082" width="4.88671875" style="60" bestFit="1" customWidth="1"/>
    <col min="12083" max="12288" width="9.109375" style="60"/>
    <col min="12289" max="12289" width="4.44140625" style="60" customWidth="1"/>
    <col min="12290" max="12290" width="18.88671875" style="60" customWidth="1"/>
    <col min="12291" max="12291" width="7.5546875" style="60" bestFit="1" customWidth="1"/>
    <col min="12292" max="12292" width="4.88671875" style="60" bestFit="1" customWidth="1"/>
    <col min="12293" max="12293" width="7.5546875" style="60" bestFit="1" customWidth="1"/>
    <col min="12294" max="12294" width="4.88671875" style="60" bestFit="1" customWidth="1"/>
    <col min="12295" max="12295" width="7.5546875" style="60" bestFit="1" customWidth="1"/>
    <col min="12296" max="12296" width="4.88671875" style="60" bestFit="1" customWidth="1"/>
    <col min="12297" max="12297" width="9.88671875" style="60" bestFit="1" customWidth="1"/>
    <col min="12298" max="12298" width="4.88671875" style="60" bestFit="1" customWidth="1"/>
    <col min="12299" max="12299" width="7.5546875" style="60" bestFit="1" customWidth="1"/>
    <col min="12300" max="12300" width="4.88671875" style="60" bestFit="1" customWidth="1"/>
    <col min="12301" max="12301" width="7.5546875" style="60" bestFit="1" customWidth="1"/>
    <col min="12302" max="12302" width="4.88671875" style="60" bestFit="1" customWidth="1"/>
    <col min="12303" max="12303" width="7.5546875" style="60" bestFit="1" customWidth="1"/>
    <col min="12304" max="12304" width="4.88671875" style="60" bestFit="1" customWidth="1"/>
    <col min="12305" max="12305" width="7.5546875" style="60" bestFit="1" customWidth="1"/>
    <col min="12306" max="12306" width="4.88671875" style="60" bestFit="1" customWidth="1"/>
    <col min="12307" max="12307" width="7.5546875" style="60" bestFit="1" customWidth="1"/>
    <col min="12308" max="12308" width="4.88671875" style="60" bestFit="1" customWidth="1"/>
    <col min="12309" max="12309" width="7.5546875" style="60" bestFit="1" customWidth="1"/>
    <col min="12310" max="12310" width="4.88671875" style="60" bestFit="1" customWidth="1"/>
    <col min="12311" max="12311" width="7.5546875" style="60" bestFit="1" customWidth="1"/>
    <col min="12312" max="12312" width="4.88671875" style="60" bestFit="1" customWidth="1"/>
    <col min="12313" max="12313" width="7.5546875" style="60" bestFit="1" customWidth="1"/>
    <col min="12314" max="12314" width="4.88671875" style="60" bestFit="1" customWidth="1"/>
    <col min="12315" max="12315" width="7.5546875" style="60" bestFit="1" customWidth="1"/>
    <col min="12316" max="12316" width="4.88671875" style="60" bestFit="1" customWidth="1"/>
    <col min="12317" max="12317" width="7.5546875" style="60" bestFit="1" customWidth="1"/>
    <col min="12318" max="12318" width="4.88671875" style="60" bestFit="1" customWidth="1"/>
    <col min="12319" max="12319" width="7.5546875" style="60" bestFit="1" customWidth="1"/>
    <col min="12320" max="12320" width="4.88671875" style="60" bestFit="1" customWidth="1"/>
    <col min="12321" max="12321" width="7.5546875" style="60" bestFit="1" customWidth="1"/>
    <col min="12322" max="12322" width="4.88671875" style="60" bestFit="1" customWidth="1"/>
    <col min="12323" max="12323" width="7.5546875" style="60" bestFit="1" customWidth="1"/>
    <col min="12324" max="12324" width="4.88671875" style="60" bestFit="1" customWidth="1"/>
    <col min="12325" max="12325" width="7.5546875" style="60" bestFit="1" customWidth="1"/>
    <col min="12326" max="12326" width="4.88671875" style="60" bestFit="1" customWidth="1"/>
    <col min="12327" max="12327" width="7.5546875" style="60" bestFit="1" customWidth="1"/>
    <col min="12328" max="12328" width="4.88671875" style="60" bestFit="1" customWidth="1"/>
    <col min="12329" max="12329" width="7.5546875" style="60" bestFit="1" customWidth="1"/>
    <col min="12330" max="12330" width="4.88671875" style="60" bestFit="1" customWidth="1"/>
    <col min="12331" max="12331" width="7.5546875" style="60" bestFit="1" customWidth="1"/>
    <col min="12332" max="12332" width="4.88671875" style="60" bestFit="1" customWidth="1"/>
    <col min="12333" max="12333" width="7.5546875" style="60" bestFit="1" customWidth="1"/>
    <col min="12334" max="12334" width="4.88671875" style="60" bestFit="1" customWidth="1"/>
    <col min="12335" max="12335" width="7.5546875" style="60" bestFit="1" customWidth="1"/>
    <col min="12336" max="12336" width="4.88671875" style="60" bestFit="1" customWidth="1"/>
    <col min="12337" max="12337" width="7.5546875" style="60" bestFit="1" customWidth="1"/>
    <col min="12338" max="12338" width="4.88671875" style="60" bestFit="1" customWidth="1"/>
    <col min="12339" max="12544" width="9.109375" style="60"/>
    <col min="12545" max="12545" width="4.44140625" style="60" customWidth="1"/>
    <col min="12546" max="12546" width="18.88671875" style="60" customWidth="1"/>
    <col min="12547" max="12547" width="7.5546875" style="60" bestFit="1" customWidth="1"/>
    <col min="12548" max="12548" width="4.88671875" style="60" bestFit="1" customWidth="1"/>
    <col min="12549" max="12549" width="7.5546875" style="60" bestFit="1" customWidth="1"/>
    <col min="12550" max="12550" width="4.88671875" style="60" bestFit="1" customWidth="1"/>
    <col min="12551" max="12551" width="7.5546875" style="60" bestFit="1" customWidth="1"/>
    <col min="12552" max="12552" width="4.88671875" style="60" bestFit="1" customWidth="1"/>
    <col min="12553" max="12553" width="9.88671875" style="60" bestFit="1" customWidth="1"/>
    <col min="12554" max="12554" width="4.88671875" style="60" bestFit="1" customWidth="1"/>
    <col min="12555" max="12555" width="7.5546875" style="60" bestFit="1" customWidth="1"/>
    <col min="12556" max="12556" width="4.88671875" style="60" bestFit="1" customWidth="1"/>
    <col min="12557" max="12557" width="7.5546875" style="60" bestFit="1" customWidth="1"/>
    <col min="12558" max="12558" width="4.88671875" style="60" bestFit="1" customWidth="1"/>
    <col min="12559" max="12559" width="7.5546875" style="60" bestFit="1" customWidth="1"/>
    <col min="12560" max="12560" width="4.88671875" style="60" bestFit="1" customWidth="1"/>
    <col min="12561" max="12561" width="7.5546875" style="60" bestFit="1" customWidth="1"/>
    <col min="12562" max="12562" width="4.88671875" style="60" bestFit="1" customWidth="1"/>
    <col min="12563" max="12563" width="7.5546875" style="60" bestFit="1" customWidth="1"/>
    <col min="12564" max="12564" width="4.88671875" style="60" bestFit="1" customWidth="1"/>
    <col min="12565" max="12565" width="7.5546875" style="60" bestFit="1" customWidth="1"/>
    <col min="12566" max="12566" width="4.88671875" style="60" bestFit="1" customWidth="1"/>
    <col min="12567" max="12567" width="7.5546875" style="60" bestFit="1" customWidth="1"/>
    <col min="12568" max="12568" width="4.88671875" style="60" bestFit="1" customWidth="1"/>
    <col min="12569" max="12569" width="7.5546875" style="60" bestFit="1" customWidth="1"/>
    <col min="12570" max="12570" width="4.88671875" style="60" bestFit="1" customWidth="1"/>
    <col min="12571" max="12571" width="7.5546875" style="60" bestFit="1" customWidth="1"/>
    <col min="12572" max="12572" width="4.88671875" style="60" bestFit="1" customWidth="1"/>
    <col min="12573" max="12573" width="7.5546875" style="60" bestFit="1" customWidth="1"/>
    <col min="12574" max="12574" width="4.88671875" style="60" bestFit="1" customWidth="1"/>
    <col min="12575" max="12575" width="7.5546875" style="60" bestFit="1" customWidth="1"/>
    <col min="12576" max="12576" width="4.88671875" style="60" bestFit="1" customWidth="1"/>
    <col min="12577" max="12577" width="7.5546875" style="60" bestFit="1" customWidth="1"/>
    <col min="12578" max="12578" width="4.88671875" style="60" bestFit="1" customWidth="1"/>
    <col min="12579" max="12579" width="7.5546875" style="60" bestFit="1" customWidth="1"/>
    <col min="12580" max="12580" width="4.88671875" style="60" bestFit="1" customWidth="1"/>
    <col min="12581" max="12581" width="7.5546875" style="60" bestFit="1" customWidth="1"/>
    <col min="12582" max="12582" width="4.88671875" style="60" bestFit="1" customWidth="1"/>
    <col min="12583" max="12583" width="7.5546875" style="60" bestFit="1" customWidth="1"/>
    <col min="12584" max="12584" width="4.88671875" style="60" bestFit="1" customWidth="1"/>
    <col min="12585" max="12585" width="7.5546875" style="60" bestFit="1" customWidth="1"/>
    <col min="12586" max="12586" width="4.88671875" style="60" bestFit="1" customWidth="1"/>
    <col min="12587" max="12587" width="7.5546875" style="60" bestFit="1" customWidth="1"/>
    <col min="12588" max="12588" width="4.88671875" style="60" bestFit="1" customWidth="1"/>
    <col min="12589" max="12589" width="7.5546875" style="60" bestFit="1" customWidth="1"/>
    <col min="12590" max="12590" width="4.88671875" style="60" bestFit="1" customWidth="1"/>
    <col min="12591" max="12591" width="7.5546875" style="60" bestFit="1" customWidth="1"/>
    <col min="12592" max="12592" width="4.88671875" style="60" bestFit="1" customWidth="1"/>
    <col min="12593" max="12593" width="7.5546875" style="60" bestFit="1" customWidth="1"/>
    <col min="12594" max="12594" width="4.88671875" style="60" bestFit="1" customWidth="1"/>
    <col min="12595" max="12800" width="9.109375" style="60"/>
    <col min="12801" max="12801" width="4.44140625" style="60" customWidth="1"/>
    <col min="12802" max="12802" width="18.88671875" style="60" customWidth="1"/>
    <col min="12803" max="12803" width="7.5546875" style="60" bestFit="1" customWidth="1"/>
    <col min="12804" max="12804" width="4.88671875" style="60" bestFit="1" customWidth="1"/>
    <col min="12805" max="12805" width="7.5546875" style="60" bestFit="1" customWidth="1"/>
    <col min="12806" max="12806" width="4.88671875" style="60" bestFit="1" customWidth="1"/>
    <col min="12807" max="12807" width="7.5546875" style="60" bestFit="1" customWidth="1"/>
    <col min="12808" max="12808" width="4.88671875" style="60" bestFit="1" customWidth="1"/>
    <col min="12809" max="12809" width="9.88671875" style="60" bestFit="1" customWidth="1"/>
    <col min="12810" max="12810" width="4.88671875" style="60" bestFit="1" customWidth="1"/>
    <col min="12811" max="12811" width="7.5546875" style="60" bestFit="1" customWidth="1"/>
    <col min="12812" max="12812" width="4.88671875" style="60" bestFit="1" customWidth="1"/>
    <col min="12813" max="12813" width="7.5546875" style="60" bestFit="1" customWidth="1"/>
    <col min="12814" max="12814" width="4.88671875" style="60" bestFit="1" customWidth="1"/>
    <col min="12815" max="12815" width="7.5546875" style="60" bestFit="1" customWidth="1"/>
    <col min="12816" max="12816" width="4.88671875" style="60" bestFit="1" customWidth="1"/>
    <col min="12817" max="12817" width="7.5546875" style="60" bestFit="1" customWidth="1"/>
    <col min="12818" max="12818" width="4.88671875" style="60" bestFit="1" customWidth="1"/>
    <col min="12819" max="12819" width="7.5546875" style="60" bestFit="1" customWidth="1"/>
    <col min="12820" max="12820" width="4.88671875" style="60" bestFit="1" customWidth="1"/>
    <col min="12821" max="12821" width="7.5546875" style="60" bestFit="1" customWidth="1"/>
    <col min="12822" max="12822" width="4.88671875" style="60" bestFit="1" customWidth="1"/>
    <col min="12823" max="12823" width="7.5546875" style="60" bestFit="1" customWidth="1"/>
    <col min="12824" max="12824" width="4.88671875" style="60" bestFit="1" customWidth="1"/>
    <col min="12825" max="12825" width="7.5546875" style="60" bestFit="1" customWidth="1"/>
    <col min="12826" max="12826" width="4.88671875" style="60" bestFit="1" customWidth="1"/>
    <col min="12827" max="12827" width="7.5546875" style="60" bestFit="1" customWidth="1"/>
    <col min="12828" max="12828" width="4.88671875" style="60" bestFit="1" customWidth="1"/>
    <col min="12829" max="12829" width="7.5546875" style="60" bestFit="1" customWidth="1"/>
    <col min="12830" max="12830" width="4.88671875" style="60" bestFit="1" customWidth="1"/>
    <col min="12831" max="12831" width="7.5546875" style="60" bestFit="1" customWidth="1"/>
    <col min="12832" max="12832" width="4.88671875" style="60" bestFit="1" customWidth="1"/>
    <col min="12833" max="12833" width="7.5546875" style="60" bestFit="1" customWidth="1"/>
    <col min="12834" max="12834" width="4.88671875" style="60" bestFit="1" customWidth="1"/>
    <col min="12835" max="12835" width="7.5546875" style="60" bestFit="1" customWidth="1"/>
    <col min="12836" max="12836" width="4.88671875" style="60" bestFit="1" customWidth="1"/>
    <col min="12837" max="12837" width="7.5546875" style="60" bestFit="1" customWidth="1"/>
    <col min="12838" max="12838" width="4.88671875" style="60" bestFit="1" customWidth="1"/>
    <col min="12839" max="12839" width="7.5546875" style="60" bestFit="1" customWidth="1"/>
    <col min="12840" max="12840" width="4.88671875" style="60" bestFit="1" customWidth="1"/>
    <col min="12841" max="12841" width="7.5546875" style="60" bestFit="1" customWidth="1"/>
    <col min="12842" max="12842" width="4.88671875" style="60" bestFit="1" customWidth="1"/>
    <col min="12843" max="12843" width="7.5546875" style="60" bestFit="1" customWidth="1"/>
    <col min="12844" max="12844" width="4.88671875" style="60" bestFit="1" customWidth="1"/>
    <col min="12845" max="12845" width="7.5546875" style="60" bestFit="1" customWidth="1"/>
    <col min="12846" max="12846" width="4.88671875" style="60" bestFit="1" customWidth="1"/>
    <col min="12847" max="12847" width="7.5546875" style="60" bestFit="1" customWidth="1"/>
    <col min="12848" max="12848" width="4.88671875" style="60" bestFit="1" customWidth="1"/>
    <col min="12849" max="12849" width="7.5546875" style="60" bestFit="1" customWidth="1"/>
    <col min="12850" max="12850" width="4.88671875" style="60" bestFit="1" customWidth="1"/>
    <col min="12851" max="13056" width="9.109375" style="60"/>
    <col min="13057" max="13057" width="4.44140625" style="60" customWidth="1"/>
    <col min="13058" max="13058" width="18.88671875" style="60" customWidth="1"/>
    <col min="13059" max="13059" width="7.5546875" style="60" bestFit="1" customWidth="1"/>
    <col min="13060" max="13060" width="4.88671875" style="60" bestFit="1" customWidth="1"/>
    <col min="13061" max="13061" width="7.5546875" style="60" bestFit="1" customWidth="1"/>
    <col min="13062" max="13062" width="4.88671875" style="60" bestFit="1" customWidth="1"/>
    <col min="13063" max="13063" width="7.5546875" style="60" bestFit="1" customWidth="1"/>
    <col min="13064" max="13064" width="4.88671875" style="60" bestFit="1" customWidth="1"/>
    <col min="13065" max="13065" width="9.88671875" style="60" bestFit="1" customWidth="1"/>
    <col min="13066" max="13066" width="4.88671875" style="60" bestFit="1" customWidth="1"/>
    <col min="13067" max="13067" width="7.5546875" style="60" bestFit="1" customWidth="1"/>
    <col min="13068" max="13068" width="4.88671875" style="60" bestFit="1" customWidth="1"/>
    <col min="13069" max="13069" width="7.5546875" style="60" bestFit="1" customWidth="1"/>
    <col min="13070" max="13070" width="4.88671875" style="60" bestFit="1" customWidth="1"/>
    <col min="13071" max="13071" width="7.5546875" style="60" bestFit="1" customWidth="1"/>
    <col min="13072" max="13072" width="4.88671875" style="60" bestFit="1" customWidth="1"/>
    <col min="13073" max="13073" width="7.5546875" style="60" bestFit="1" customWidth="1"/>
    <col min="13074" max="13074" width="4.88671875" style="60" bestFit="1" customWidth="1"/>
    <col min="13075" max="13075" width="7.5546875" style="60" bestFit="1" customWidth="1"/>
    <col min="13076" max="13076" width="4.88671875" style="60" bestFit="1" customWidth="1"/>
    <col min="13077" max="13077" width="7.5546875" style="60" bestFit="1" customWidth="1"/>
    <col min="13078" max="13078" width="4.88671875" style="60" bestFit="1" customWidth="1"/>
    <col min="13079" max="13079" width="7.5546875" style="60" bestFit="1" customWidth="1"/>
    <col min="13080" max="13080" width="4.88671875" style="60" bestFit="1" customWidth="1"/>
    <col min="13081" max="13081" width="7.5546875" style="60" bestFit="1" customWidth="1"/>
    <col min="13082" max="13082" width="4.88671875" style="60" bestFit="1" customWidth="1"/>
    <col min="13083" max="13083" width="7.5546875" style="60" bestFit="1" customWidth="1"/>
    <col min="13084" max="13084" width="4.88671875" style="60" bestFit="1" customWidth="1"/>
    <col min="13085" max="13085" width="7.5546875" style="60" bestFit="1" customWidth="1"/>
    <col min="13086" max="13086" width="4.88671875" style="60" bestFit="1" customWidth="1"/>
    <col min="13087" max="13087" width="7.5546875" style="60" bestFit="1" customWidth="1"/>
    <col min="13088" max="13088" width="4.88671875" style="60" bestFit="1" customWidth="1"/>
    <col min="13089" max="13089" width="7.5546875" style="60" bestFit="1" customWidth="1"/>
    <col min="13090" max="13090" width="4.88671875" style="60" bestFit="1" customWidth="1"/>
    <col min="13091" max="13091" width="7.5546875" style="60" bestFit="1" customWidth="1"/>
    <col min="13092" max="13092" width="4.88671875" style="60" bestFit="1" customWidth="1"/>
    <col min="13093" max="13093" width="7.5546875" style="60" bestFit="1" customWidth="1"/>
    <col min="13094" max="13094" width="4.88671875" style="60" bestFit="1" customWidth="1"/>
    <col min="13095" max="13095" width="7.5546875" style="60" bestFit="1" customWidth="1"/>
    <col min="13096" max="13096" width="4.88671875" style="60" bestFit="1" customWidth="1"/>
    <col min="13097" max="13097" width="7.5546875" style="60" bestFit="1" customWidth="1"/>
    <col min="13098" max="13098" width="4.88671875" style="60" bestFit="1" customWidth="1"/>
    <col min="13099" max="13099" width="7.5546875" style="60" bestFit="1" customWidth="1"/>
    <col min="13100" max="13100" width="4.88671875" style="60" bestFit="1" customWidth="1"/>
    <col min="13101" max="13101" width="7.5546875" style="60" bestFit="1" customWidth="1"/>
    <col min="13102" max="13102" width="4.88671875" style="60" bestFit="1" customWidth="1"/>
    <col min="13103" max="13103" width="7.5546875" style="60" bestFit="1" customWidth="1"/>
    <col min="13104" max="13104" width="4.88671875" style="60" bestFit="1" customWidth="1"/>
    <col min="13105" max="13105" width="7.5546875" style="60" bestFit="1" customWidth="1"/>
    <col min="13106" max="13106" width="4.88671875" style="60" bestFit="1" customWidth="1"/>
    <col min="13107" max="13312" width="9.109375" style="60"/>
    <col min="13313" max="13313" width="4.44140625" style="60" customWidth="1"/>
    <col min="13314" max="13314" width="18.88671875" style="60" customWidth="1"/>
    <col min="13315" max="13315" width="7.5546875" style="60" bestFit="1" customWidth="1"/>
    <col min="13316" max="13316" width="4.88671875" style="60" bestFit="1" customWidth="1"/>
    <col min="13317" max="13317" width="7.5546875" style="60" bestFit="1" customWidth="1"/>
    <col min="13318" max="13318" width="4.88671875" style="60" bestFit="1" customWidth="1"/>
    <col min="13319" max="13319" width="7.5546875" style="60" bestFit="1" customWidth="1"/>
    <col min="13320" max="13320" width="4.88671875" style="60" bestFit="1" customWidth="1"/>
    <col min="13321" max="13321" width="9.88671875" style="60" bestFit="1" customWidth="1"/>
    <col min="13322" max="13322" width="4.88671875" style="60" bestFit="1" customWidth="1"/>
    <col min="13323" max="13323" width="7.5546875" style="60" bestFit="1" customWidth="1"/>
    <col min="13324" max="13324" width="4.88671875" style="60" bestFit="1" customWidth="1"/>
    <col min="13325" max="13325" width="7.5546875" style="60" bestFit="1" customWidth="1"/>
    <col min="13326" max="13326" width="4.88671875" style="60" bestFit="1" customWidth="1"/>
    <col min="13327" max="13327" width="7.5546875" style="60" bestFit="1" customWidth="1"/>
    <col min="13328" max="13328" width="4.88671875" style="60" bestFit="1" customWidth="1"/>
    <col min="13329" max="13329" width="7.5546875" style="60" bestFit="1" customWidth="1"/>
    <col min="13330" max="13330" width="4.88671875" style="60" bestFit="1" customWidth="1"/>
    <col min="13331" max="13331" width="7.5546875" style="60" bestFit="1" customWidth="1"/>
    <col min="13332" max="13332" width="4.88671875" style="60" bestFit="1" customWidth="1"/>
    <col min="13333" max="13333" width="7.5546875" style="60" bestFit="1" customWidth="1"/>
    <col min="13334" max="13334" width="4.88671875" style="60" bestFit="1" customWidth="1"/>
    <col min="13335" max="13335" width="7.5546875" style="60" bestFit="1" customWidth="1"/>
    <col min="13336" max="13336" width="4.88671875" style="60" bestFit="1" customWidth="1"/>
    <col min="13337" max="13337" width="7.5546875" style="60" bestFit="1" customWidth="1"/>
    <col min="13338" max="13338" width="4.88671875" style="60" bestFit="1" customWidth="1"/>
    <col min="13339" max="13339" width="7.5546875" style="60" bestFit="1" customWidth="1"/>
    <col min="13340" max="13340" width="4.88671875" style="60" bestFit="1" customWidth="1"/>
    <col min="13341" max="13341" width="7.5546875" style="60" bestFit="1" customWidth="1"/>
    <col min="13342" max="13342" width="4.88671875" style="60" bestFit="1" customWidth="1"/>
    <col min="13343" max="13343" width="7.5546875" style="60" bestFit="1" customWidth="1"/>
    <col min="13344" max="13344" width="4.88671875" style="60" bestFit="1" customWidth="1"/>
    <col min="13345" max="13345" width="7.5546875" style="60" bestFit="1" customWidth="1"/>
    <col min="13346" max="13346" width="4.88671875" style="60" bestFit="1" customWidth="1"/>
    <col min="13347" max="13347" width="7.5546875" style="60" bestFit="1" customWidth="1"/>
    <col min="13348" max="13348" width="4.88671875" style="60" bestFit="1" customWidth="1"/>
    <col min="13349" max="13349" width="7.5546875" style="60" bestFit="1" customWidth="1"/>
    <col min="13350" max="13350" width="4.88671875" style="60" bestFit="1" customWidth="1"/>
    <col min="13351" max="13351" width="7.5546875" style="60" bestFit="1" customWidth="1"/>
    <col min="13352" max="13352" width="4.88671875" style="60" bestFit="1" customWidth="1"/>
    <col min="13353" max="13353" width="7.5546875" style="60" bestFit="1" customWidth="1"/>
    <col min="13354" max="13354" width="4.88671875" style="60" bestFit="1" customWidth="1"/>
    <col min="13355" max="13355" width="7.5546875" style="60" bestFit="1" customWidth="1"/>
    <col min="13356" max="13356" width="4.88671875" style="60" bestFit="1" customWidth="1"/>
    <col min="13357" max="13357" width="7.5546875" style="60" bestFit="1" customWidth="1"/>
    <col min="13358" max="13358" width="4.88671875" style="60" bestFit="1" customWidth="1"/>
    <col min="13359" max="13359" width="7.5546875" style="60" bestFit="1" customWidth="1"/>
    <col min="13360" max="13360" width="4.88671875" style="60" bestFit="1" customWidth="1"/>
    <col min="13361" max="13361" width="7.5546875" style="60" bestFit="1" customWidth="1"/>
    <col min="13362" max="13362" width="4.88671875" style="60" bestFit="1" customWidth="1"/>
    <col min="13363" max="13568" width="9.109375" style="60"/>
    <col min="13569" max="13569" width="4.44140625" style="60" customWidth="1"/>
    <col min="13570" max="13570" width="18.88671875" style="60" customWidth="1"/>
    <col min="13571" max="13571" width="7.5546875" style="60" bestFit="1" customWidth="1"/>
    <col min="13572" max="13572" width="4.88671875" style="60" bestFit="1" customWidth="1"/>
    <col min="13573" max="13573" width="7.5546875" style="60" bestFit="1" customWidth="1"/>
    <col min="13574" max="13574" width="4.88671875" style="60" bestFit="1" customWidth="1"/>
    <col min="13575" max="13575" width="7.5546875" style="60" bestFit="1" customWidth="1"/>
    <col min="13576" max="13576" width="4.88671875" style="60" bestFit="1" customWidth="1"/>
    <col min="13577" max="13577" width="9.88671875" style="60" bestFit="1" customWidth="1"/>
    <col min="13578" max="13578" width="4.88671875" style="60" bestFit="1" customWidth="1"/>
    <col min="13579" max="13579" width="7.5546875" style="60" bestFit="1" customWidth="1"/>
    <col min="13580" max="13580" width="4.88671875" style="60" bestFit="1" customWidth="1"/>
    <col min="13581" max="13581" width="7.5546875" style="60" bestFit="1" customWidth="1"/>
    <col min="13582" max="13582" width="4.88671875" style="60" bestFit="1" customWidth="1"/>
    <col min="13583" max="13583" width="7.5546875" style="60" bestFit="1" customWidth="1"/>
    <col min="13584" max="13584" width="4.88671875" style="60" bestFit="1" customWidth="1"/>
    <col min="13585" max="13585" width="7.5546875" style="60" bestFit="1" customWidth="1"/>
    <col min="13586" max="13586" width="4.88671875" style="60" bestFit="1" customWidth="1"/>
    <col min="13587" max="13587" width="7.5546875" style="60" bestFit="1" customWidth="1"/>
    <col min="13588" max="13588" width="4.88671875" style="60" bestFit="1" customWidth="1"/>
    <col min="13589" max="13589" width="7.5546875" style="60" bestFit="1" customWidth="1"/>
    <col min="13590" max="13590" width="4.88671875" style="60" bestFit="1" customWidth="1"/>
    <col min="13591" max="13591" width="7.5546875" style="60" bestFit="1" customWidth="1"/>
    <col min="13592" max="13592" width="4.88671875" style="60" bestFit="1" customWidth="1"/>
    <col min="13593" max="13593" width="7.5546875" style="60" bestFit="1" customWidth="1"/>
    <col min="13594" max="13594" width="4.88671875" style="60" bestFit="1" customWidth="1"/>
    <col min="13595" max="13595" width="7.5546875" style="60" bestFit="1" customWidth="1"/>
    <col min="13596" max="13596" width="4.88671875" style="60" bestFit="1" customWidth="1"/>
    <col min="13597" max="13597" width="7.5546875" style="60" bestFit="1" customWidth="1"/>
    <col min="13598" max="13598" width="4.88671875" style="60" bestFit="1" customWidth="1"/>
    <col min="13599" max="13599" width="7.5546875" style="60" bestFit="1" customWidth="1"/>
    <col min="13600" max="13600" width="4.88671875" style="60" bestFit="1" customWidth="1"/>
    <col min="13601" max="13601" width="7.5546875" style="60" bestFit="1" customWidth="1"/>
    <col min="13602" max="13602" width="4.88671875" style="60" bestFit="1" customWidth="1"/>
    <col min="13603" max="13603" width="7.5546875" style="60" bestFit="1" customWidth="1"/>
    <col min="13604" max="13604" width="4.88671875" style="60" bestFit="1" customWidth="1"/>
    <col min="13605" max="13605" width="7.5546875" style="60" bestFit="1" customWidth="1"/>
    <col min="13606" max="13606" width="4.88671875" style="60" bestFit="1" customWidth="1"/>
    <col min="13607" max="13607" width="7.5546875" style="60" bestFit="1" customWidth="1"/>
    <col min="13608" max="13608" width="4.88671875" style="60" bestFit="1" customWidth="1"/>
    <col min="13609" max="13609" width="7.5546875" style="60" bestFit="1" customWidth="1"/>
    <col min="13610" max="13610" width="4.88671875" style="60" bestFit="1" customWidth="1"/>
    <col min="13611" max="13611" width="7.5546875" style="60" bestFit="1" customWidth="1"/>
    <col min="13612" max="13612" width="4.88671875" style="60" bestFit="1" customWidth="1"/>
    <col min="13613" max="13613" width="7.5546875" style="60" bestFit="1" customWidth="1"/>
    <col min="13614" max="13614" width="4.88671875" style="60" bestFit="1" customWidth="1"/>
    <col min="13615" max="13615" width="7.5546875" style="60" bestFit="1" customWidth="1"/>
    <col min="13616" max="13616" width="4.88671875" style="60" bestFit="1" customWidth="1"/>
    <col min="13617" max="13617" width="7.5546875" style="60" bestFit="1" customWidth="1"/>
    <col min="13618" max="13618" width="4.88671875" style="60" bestFit="1" customWidth="1"/>
    <col min="13619" max="13824" width="9.109375" style="60"/>
    <col min="13825" max="13825" width="4.44140625" style="60" customWidth="1"/>
    <col min="13826" max="13826" width="18.88671875" style="60" customWidth="1"/>
    <col min="13827" max="13827" width="7.5546875" style="60" bestFit="1" customWidth="1"/>
    <col min="13828" max="13828" width="4.88671875" style="60" bestFit="1" customWidth="1"/>
    <col min="13829" max="13829" width="7.5546875" style="60" bestFit="1" customWidth="1"/>
    <col min="13830" max="13830" width="4.88671875" style="60" bestFit="1" customWidth="1"/>
    <col min="13831" max="13831" width="7.5546875" style="60" bestFit="1" customWidth="1"/>
    <col min="13832" max="13832" width="4.88671875" style="60" bestFit="1" customWidth="1"/>
    <col min="13833" max="13833" width="9.88671875" style="60" bestFit="1" customWidth="1"/>
    <col min="13834" max="13834" width="4.88671875" style="60" bestFit="1" customWidth="1"/>
    <col min="13835" max="13835" width="7.5546875" style="60" bestFit="1" customWidth="1"/>
    <col min="13836" max="13836" width="4.88671875" style="60" bestFit="1" customWidth="1"/>
    <col min="13837" max="13837" width="7.5546875" style="60" bestFit="1" customWidth="1"/>
    <col min="13838" max="13838" width="4.88671875" style="60" bestFit="1" customWidth="1"/>
    <col min="13839" max="13839" width="7.5546875" style="60" bestFit="1" customWidth="1"/>
    <col min="13840" max="13840" width="4.88671875" style="60" bestFit="1" customWidth="1"/>
    <col min="13841" max="13841" width="7.5546875" style="60" bestFit="1" customWidth="1"/>
    <col min="13842" max="13842" width="4.88671875" style="60" bestFit="1" customWidth="1"/>
    <col min="13843" max="13843" width="7.5546875" style="60" bestFit="1" customWidth="1"/>
    <col min="13844" max="13844" width="4.88671875" style="60" bestFit="1" customWidth="1"/>
    <col min="13845" max="13845" width="7.5546875" style="60" bestFit="1" customWidth="1"/>
    <col min="13846" max="13846" width="4.88671875" style="60" bestFit="1" customWidth="1"/>
    <col min="13847" max="13847" width="7.5546875" style="60" bestFit="1" customWidth="1"/>
    <col min="13848" max="13848" width="4.88671875" style="60" bestFit="1" customWidth="1"/>
    <col min="13849" max="13849" width="7.5546875" style="60" bestFit="1" customWidth="1"/>
    <col min="13850" max="13850" width="4.88671875" style="60" bestFit="1" customWidth="1"/>
    <col min="13851" max="13851" width="7.5546875" style="60" bestFit="1" customWidth="1"/>
    <col min="13852" max="13852" width="4.88671875" style="60" bestFit="1" customWidth="1"/>
    <col min="13853" max="13853" width="7.5546875" style="60" bestFit="1" customWidth="1"/>
    <col min="13854" max="13854" width="4.88671875" style="60" bestFit="1" customWidth="1"/>
    <col min="13855" max="13855" width="7.5546875" style="60" bestFit="1" customWidth="1"/>
    <col min="13856" max="13856" width="4.88671875" style="60" bestFit="1" customWidth="1"/>
    <col min="13857" max="13857" width="7.5546875" style="60" bestFit="1" customWidth="1"/>
    <col min="13858" max="13858" width="4.88671875" style="60" bestFit="1" customWidth="1"/>
    <col min="13859" max="13859" width="7.5546875" style="60" bestFit="1" customWidth="1"/>
    <col min="13860" max="13860" width="4.88671875" style="60" bestFit="1" customWidth="1"/>
    <col min="13861" max="13861" width="7.5546875" style="60" bestFit="1" customWidth="1"/>
    <col min="13862" max="13862" width="4.88671875" style="60" bestFit="1" customWidth="1"/>
    <col min="13863" max="13863" width="7.5546875" style="60" bestFit="1" customWidth="1"/>
    <col min="13864" max="13864" width="4.88671875" style="60" bestFit="1" customWidth="1"/>
    <col min="13865" max="13865" width="7.5546875" style="60" bestFit="1" customWidth="1"/>
    <col min="13866" max="13866" width="4.88671875" style="60" bestFit="1" customWidth="1"/>
    <col min="13867" max="13867" width="7.5546875" style="60" bestFit="1" customWidth="1"/>
    <col min="13868" max="13868" width="4.88671875" style="60" bestFit="1" customWidth="1"/>
    <col min="13869" max="13869" width="7.5546875" style="60" bestFit="1" customWidth="1"/>
    <col min="13870" max="13870" width="4.88671875" style="60" bestFit="1" customWidth="1"/>
    <col min="13871" max="13871" width="7.5546875" style="60" bestFit="1" customWidth="1"/>
    <col min="13872" max="13872" width="4.88671875" style="60" bestFit="1" customWidth="1"/>
    <col min="13873" max="13873" width="7.5546875" style="60" bestFit="1" customWidth="1"/>
    <col min="13874" max="13874" width="4.88671875" style="60" bestFit="1" customWidth="1"/>
    <col min="13875" max="14080" width="9.109375" style="60"/>
    <col min="14081" max="14081" width="4.44140625" style="60" customWidth="1"/>
    <col min="14082" max="14082" width="18.88671875" style="60" customWidth="1"/>
    <col min="14083" max="14083" width="7.5546875" style="60" bestFit="1" customWidth="1"/>
    <col min="14084" max="14084" width="4.88671875" style="60" bestFit="1" customWidth="1"/>
    <col min="14085" max="14085" width="7.5546875" style="60" bestFit="1" customWidth="1"/>
    <col min="14086" max="14086" width="4.88671875" style="60" bestFit="1" customWidth="1"/>
    <col min="14087" max="14087" width="7.5546875" style="60" bestFit="1" customWidth="1"/>
    <col min="14088" max="14088" width="4.88671875" style="60" bestFit="1" customWidth="1"/>
    <col min="14089" max="14089" width="9.88671875" style="60" bestFit="1" customWidth="1"/>
    <col min="14090" max="14090" width="4.88671875" style="60" bestFit="1" customWidth="1"/>
    <col min="14091" max="14091" width="7.5546875" style="60" bestFit="1" customWidth="1"/>
    <col min="14092" max="14092" width="4.88671875" style="60" bestFit="1" customWidth="1"/>
    <col min="14093" max="14093" width="7.5546875" style="60" bestFit="1" customWidth="1"/>
    <col min="14094" max="14094" width="4.88671875" style="60" bestFit="1" customWidth="1"/>
    <col min="14095" max="14095" width="7.5546875" style="60" bestFit="1" customWidth="1"/>
    <col min="14096" max="14096" width="4.88671875" style="60" bestFit="1" customWidth="1"/>
    <col min="14097" max="14097" width="7.5546875" style="60" bestFit="1" customWidth="1"/>
    <col min="14098" max="14098" width="4.88671875" style="60" bestFit="1" customWidth="1"/>
    <col min="14099" max="14099" width="7.5546875" style="60" bestFit="1" customWidth="1"/>
    <col min="14100" max="14100" width="4.88671875" style="60" bestFit="1" customWidth="1"/>
    <col min="14101" max="14101" width="7.5546875" style="60" bestFit="1" customWidth="1"/>
    <col min="14102" max="14102" width="4.88671875" style="60" bestFit="1" customWidth="1"/>
    <col min="14103" max="14103" width="7.5546875" style="60" bestFit="1" customWidth="1"/>
    <col min="14104" max="14104" width="4.88671875" style="60" bestFit="1" customWidth="1"/>
    <col min="14105" max="14105" width="7.5546875" style="60" bestFit="1" customWidth="1"/>
    <col min="14106" max="14106" width="4.88671875" style="60" bestFit="1" customWidth="1"/>
    <col min="14107" max="14107" width="7.5546875" style="60" bestFit="1" customWidth="1"/>
    <col min="14108" max="14108" width="4.88671875" style="60" bestFit="1" customWidth="1"/>
    <col min="14109" max="14109" width="7.5546875" style="60" bestFit="1" customWidth="1"/>
    <col min="14110" max="14110" width="4.88671875" style="60" bestFit="1" customWidth="1"/>
    <col min="14111" max="14111" width="7.5546875" style="60" bestFit="1" customWidth="1"/>
    <col min="14112" max="14112" width="4.88671875" style="60" bestFit="1" customWidth="1"/>
    <col min="14113" max="14113" width="7.5546875" style="60" bestFit="1" customWidth="1"/>
    <col min="14114" max="14114" width="4.88671875" style="60" bestFit="1" customWidth="1"/>
    <col min="14115" max="14115" width="7.5546875" style="60" bestFit="1" customWidth="1"/>
    <col min="14116" max="14116" width="4.88671875" style="60" bestFit="1" customWidth="1"/>
    <col min="14117" max="14117" width="7.5546875" style="60" bestFit="1" customWidth="1"/>
    <col min="14118" max="14118" width="4.88671875" style="60" bestFit="1" customWidth="1"/>
    <col min="14119" max="14119" width="7.5546875" style="60" bestFit="1" customWidth="1"/>
    <col min="14120" max="14120" width="4.88671875" style="60" bestFit="1" customWidth="1"/>
    <col min="14121" max="14121" width="7.5546875" style="60" bestFit="1" customWidth="1"/>
    <col min="14122" max="14122" width="4.88671875" style="60" bestFit="1" customWidth="1"/>
    <col min="14123" max="14123" width="7.5546875" style="60" bestFit="1" customWidth="1"/>
    <col min="14124" max="14124" width="4.88671875" style="60" bestFit="1" customWidth="1"/>
    <col min="14125" max="14125" width="7.5546875" style="60" bestFit="1" customWidth="1"/>
    <col min="14126" max="14126" width="4.88671875" style="60" bestFit="1" customWidth="1"/>
    <col min="14127" max="14127" width="7.5546875" style="60" bestFit="1" customWidth="1"/>
    <col min="14128" max="14128" width="4.88671875" style="60" bestFit="1" customWidth="1"/>
    <col min="14129" max="14129" width="7.5546875" style="60" bestFit="1" customWidth="1"/>
    <col min="14130" max="14130" width="4.88671875" style="60" bestFit="1" customWidth="1"/>
    <col min="14131" max="14336" width="9.109375" style="60"/>
    <col min="14337" max="14337" width="4.44140625" style="60" customWidth="1"/>
    <col min="14338" max="14338" width="18.88671875" style="60" customWidth="1"/>
    <col min="14339" max="14339" width="7.5546875" style="60" bestFit="1" customWidth="1"/>
    <col min="14340" max="14340" width="4.88671875" style="60" bestFit="1" customWidth="1"/>
    <col min="14341" max="14341" width="7.5546875" style="60" bestFit="1" customWidth="1"/>
    <col min="14342" max="14342" width="4.88671875" style="60" bestFit="1" customWidth="1"/>
    <col min="14343" max="14343" width="7.5546875" style="60" bestFit="1" customWidth="1"/>
    <col min="14344" max="14344" width="4.88671875" style="60" bestFit="1" customWidth="1"/>
    <col min="14345" max="14345" width="9.88671875" style="60" bestFit="1" customWidth="1"/>
    <col min="14346" max="14346" width="4.88671875" style="60" bestFit="1" customWidth="1"/>
    <col min="14347" max="14347" width="7.5546875" style="60" bestFit="1" customWidth="1"/>
    <col min="14348" max="14348" width="4.88671875" style="60" bestFit="1" customWidth="1"/>
    <col min="14349" max="14349" width="7.5546875" style="60" bestFit="1" customWidth="1"/>
    <col min="14350" max="14350" width="4.88671875" style="60" bestFit="1" customWidth="1"/>
    <col min="14351" max="14351" width="7.5546875" style="60" bestFit="1" customWidth="1"/>
    <col min="14352" max="14352" width="4.88671875" style="60" bestFit="1" customWidth="1"/>
    <col min="14353" max="14353" width="7.5546875" style="60" bestFit="1" customWidth="1"/>
    <col min="14354" max="14354" width="4.88671875" style="60" bestFit="1" customWidth="1"/>
    <col min="14355" max="14355" width="7.5546875" style="60" bestFit="1" customWidth="1"/>
    <col min="14356" max="14356" width="4.88671875" style="60" bestFit="1" customWidth="1"/>
    <col min="14357" max="14357" width="7.5546875" style="60" bestFit="1" customWidth="1"/>
    <col min="14358" max="14358" width="4.88671875" style="60" bestFit="1" customWidth="1"/>
    <col min="14359" max="14359" width="7.5546875" style="60" bestFit="1" customWidth="1"/>
    <col min="14360" max="14360" width="4.88671875" style="60" bestFit="1" customWidth="1"/>
    <col min="14361" max="14361" width="7.5546875" style="60" bestFit="1" customWidth="1"/>
    <col min="14362" max="14362" width="4.88671875" style="60" bestFit="1" customWidth="1"/>
    <col min="14363" max="14363" width="7.5546875" style="60" bestFit="1" customWidth="1"/>
    <col min="14364" max="14364" width="4.88671875" style="60" bestFit="1" customWidth="1"/>
    <col min="14365" max="14365" width="7.5546875" style="60" bestFit="1" customWidth="1"/>
    <col min="14366" max="14366" width="4.88671875" style="60" bestFit="1" customWidth="1"/>
    <col min="14367" max="14367" width="7.5546875" style="60" bestFit="1" customWidth="1"/>
    <col min="14368" max="14368" width="4.88671875" style="60" bestFit="1" customWidth="1"/>
    <col min="14369" max="14369" width="7.5546875" style="60" bestFit="1" customWidth="1"/>
    <col min="14370" max="14370" width="4.88671875" style="60" bestFit="1" customWidth="1"/>
    <col min="14371" max="14371" width="7.5546875" style="60" bestFit="1" customWidth="1"/>
    <col min="14372" max="14372" width="4.88671875" style="60" bestFit="1" customWidth="1"/>
    <col min="14373" max="14373" width="7.5546875" style="60" bestFit="1" customWidth="1"/>
    <col min="14374" max="14374" width="4.88671875" style="60" bestFit="1" customWidth="1"/>
    <col min="14375" max="14375" width="7.5546875" style="60" bestFit="1" customWidth="1"/>
    <col min="14376" max="14376" width="4.88671875" style="60" bestFit="1" customWidth="1"/>
    <col min="14377" max="14377" width="7.5546875" style="60" bestFit="1" customWidth="1"/>
    <col min="14378" max="14378" width="4.88671875" style="60" bestFit="1" customWidth="1"/>
    <col min="14379" max="14379" width="7.5546875" style="60" bestFit="1" customWidth="1"/>
    <col min="14380" max="14380" width="4.88671875" style="60" bestFit="1" customWidth="1"/>
    <col min="14381" max="14381" width="7.5546875" style="60" bestFit="1" customWidth="1"/>
    <col min="14382" max="14382" width="4.88671875" style="60" bestFit="1" customWidth="1"/>
    <col min="14383" max="14383" width="7.5546875" style="60" bestFit="1" customWidth="1"/>
    <col min="14384" max="14384" width="4.88671875" style="60" bestFit="1" customWidth="1"/>
    <col min="14385" max="14385" width="7.5546875" style="60" bestFit="1" customWidth="1"/>
    <col min="14386" max="14386" width="4.88671875" style="60" bestFit="1" customWidth="1"/>
    <col min="14387" max="14592" width="9.109375" style="60"/>
    <col min="14593" max="14593" width="4.44140625" style="60" customWidth="1"/>
    <col min="14594" max="14594" width="18.88671875" style="60" customWidth="1"/>
    <col min="14595" max="14595" width="7.5546875" style="60" bestFit="1" customWidth="1"/>
    <col min="14596" max="14596" width="4.88671875" style="60" bestFit="1" customWidth="1"/>
    <col min="14597" max="14597" width="7.5546875" style="60" bestFit="1" customWidth="1"/>
    <col min="14598" max="14598" width="4.88671875" style="60" bestFit="1" customWidth="1"/>
    <col min="14599" max="14599" width="7.5546875" style="60" bestFit="1" customWidth="1"/>
    <col min="14600" max="14600" width="4.88671875" style="60" bestFit="1" customWidth="1"/>
    <col min="14601" max="14601" width="9.88671875" style="60" bestFit="1" customWidth="1"/>
    <col min="14602" max="14602" width="4.88671875" style="60" bestFit="1" customWidth="1"/>
    <col min="14603" max="14603" width="7.5546875" style="60" bestFit="1" customWidth="1"/>
    <col min="14604" max="14604" width="4.88671875" style="60" bestFit="1" customWidth="1"/>
    <col min="14605" max="14605" width="7.5546875" style="60" bestFit="1" customWidth="1"/>
    <col min="14606" max="14606" width="4.88671875" style="60" bestFit="1" customWidth="1"/>
    <col min="14607" max="14607" width="7.5546875" style="60" bestFit="1" customWidth="1"/>
    <col min="14608" max="14608" width="4.88671875" style="60" bestFit="1" customWidth="1"/>
    <col min="14609" max="14609" width="7.5546875" style="60" bestFit="1" customWidth="1"/>
    <col min="14610" max="14610" width="4.88671875" style="60" bestFit="1" customWidth="1"/>
    <col min="14611" max="14611" width="7.5546875" style="60" bestFit="1" customWidth="1"/>
    <col min="14612" max="14612" width="4.88671875" style="60" bestFit="1" customWidth="1"/>
    <col min="14613" max="14613" width="7.5546875" style="60" bestFit="1" customWidth="1"/>
    <col min="14614" max="14614" width="4.88671875" style="60" bestFit="1" customWidth="1"/>
    <col min="14615" max="14615" width="7.5546875" style="60" bestFit="1" customWidth="1"/>
    <col min="14616" max="14616" width="4.88671875" style="60" bestFit="1" customWidth="1"/>
    <col min="14617" max="14617" width="7.5546875" style="60" bestFit="1" customWidth="1"/>
    <col min="14618" max="14618" width="4.88671875" style="60" bestFit="1" customWidth="1"/>
    <col min="14619" max="14619" width="7.5546875" style="60" bestFit="1" customWidth="1"/>
    <col min="14620" max="14620" width="4.88671875" style="60" bestFit="1" customWidth="1"/>
    <col min="14621" max="14621" width="7.5546875" style="60" bestFit="1" customWidth="1"/>
    <col min="14622" max="14622" width="4.88671875" style="60" bestFit="1" customWidth="1"/>
    <col min="14623" max="14623" width="7.5546875" style="60" bestFit="1" customWidth="1"/>
    <col min="14624" max="14624" width="4.88671875" style="60" bestFit="1" customWidth="1"/>
    <col min="14625" max="14625" width="7.5546875" style="60" bestFit="1" customWidth="1"/>
    <col min="14626" max="14626" width="4.88671875" style="60" bestFit="1" customWidth="1"/>
    <col min="14627" max="14627" width="7.5546875" style="60" bestFit="1" customWidth="1"/>
    <col min="14628" max="14628" width="4.88671875" style="60" bestFit="1" customWidth="1"/>
    <col min="14629" max="14629" width="7.5546875" style="60" bestFit="1" customWidth="1"/>
    <col min="14630" max="14630" width="4.88671875" style="60" bestFit="1" customWidth="1"/>
    <col min="14631" max="14631" width="7.5546875" style="60" bestFit="1" customWidth="1"/>
    <col min="14632" max="14632" width="4.88671875" style="60" bestFit="1" customWidth="1"/>
    <col min="14633" max="14633" width="7.5546875" style="60" bestFit="1" customWidth="1"/>
    <col min="14634" max="14634" width="4.88671875" style="60" bestFit="1" customWidth="1"/>
    <col min="14635" max="14635" width="7.5546875" style="60" bestFit="1" customWidth="1"/>
    <col min="14636" max="14636" width="4.88671875" style="60" bestFit="1" customWidth="1"/>
    <col min="14637" max="14637" width="7.5546875" style="60" bestFit="1" customWidth="1"/>
    <col min="14638" max="14638" width="4.88671875" style="60" bestFit="1" customWidth="1"/>
    <col min="14639" max="14639" width="7.5546875" style="60" bestFit="1" customWidth="1"/>
    <col min="14640" max="14640" width="4.88671875" style="60" bestFit="1" customWidth="1"/>
    <col min="14641" max="14641" width="7.5546875" style="60" bestFit="1" customWidth="1"/>
    <col min="14642" max="14642" width="4.88671875" style="60" bestFit="1" customWidth="1"/>
    <col min="14643" max="14848" width="9.109375" style="60"/>
    <col min="14849" max="14849" width="4.44140625" style="60" customWidth="1"/>
    <col min="14850" max="14850" width="18.88671875" style="60" customWidth="1"/>
    <col min="14851" max="14851" width="7.5546875" style="60" bestFit="1" customWidth="1"/>
    <col min="14852" max="14852" width="4.88671875" style="60" bestFit="1" customWidth="1"/>
    <col min="14853" max="14853" width="7.5546875" style="60" bestFit="1" customWidth="1"/>
    <col min="14854" max="14854" width="4.88671875" style="60" bestFit="1" customWidth="1"/>
    <col min="14855" max="14855" width="7.5546875" style="60" bestFit="1" customWidth="1"/>
    <col min="14856" max="14856" width="4.88671875" style="60" bestFit="1" customWidth="1"/>
    <col min="14857" max="14857" width="9.88671875" style="60" bestFit="1" customWidth="1"/>
    <col min="14858" max="14858" width="4.88671875" style="60" bestFit="1" customWidth="1"/>
    <col min="14859" max="14859" width="7.5546875" style="60" bestFit="1" customWidth="1"/>
    <col min="14860" max="14860" width="4.88671875" style="60" bestFit="1" customWidth="1"/>
    <col min="14861" max="14861" width="7.5546875" style="60" bestFit="1" customWidth="1"/>
    <col min="14862" max="14862" width="4.88671875" style="60" bestFit="1" customWidth="1"/>
    <col min="14863" max="14863" width="7.5546875" style="60" bestFit="1" customWidth="1"/>
    <col min="14864" max="14864" width="4.88671875" style="60" bestFit="1" customWidth="1"/>
    <col min="14865" max="14865" width="7.5546875" style="60" bestFit="1" customWidth="1"/>
    <col min="14866" max="14866" width="4.88671875" style="60" bestFit="1" customWidth="1"/>
    <col min="14867" max="14867" width="7.5546875" style="60" bestFit="1" customWidth="1"/>
    <col min="14868" max="14868" width="4.88671875" style="60" bestFit="1" customWidth="1"/>
    <col min="14869" max="14869" width="7.5546875" style="60" bestFit="1" customWidth="1"/>
    <col min="14870" max="14870" width="4.88671875" style="60" bestFit="1" customWidth="1"/>
    <col min="14871" max="14871" width="7.5546875" style="60" bestFit="1" customWidth="1"/>
    <col min="14872" max="14872" width="4.88671875" style="60" bestFit="1" customWidth="1"/>
    <col min="14873" max="14873" width="7.5546875" style="60" bestFit="1" customWidth="1"/>
    <col min="14874" max="14874" width="4.88671875" style="60" bestFit="1" customWidth="1"/>
    <col min="14875" max="14875" width="7.5546875" style="60" bestFit="1" customWidth="1"/>
    <col min="14876" max="14876" width="4.88671875" style="60" bestFit="1" customWidth="1"/>
    <col min="14877" max="14877" width="7.5546875" style="60" bestFit="1" customWidth="1"/>
    <col min="14878" max="14878" width="4.88671875" style="60" bestFit="1" customWidth="1"/>
    <col min="14879" max="14879" width="7.5546875" style="60" bestFit="1" customWidth="1"/>
    <col min="14880" max="14880" width="4.88671875" style="60" bestFit="1" customWidth="1"/>
    <col min="14881" max="14881" width="7.5546875" style="60" bestFit="1" customWidth="1"/>
    <col min="14882" max="14882" width="4.88671875" style="60" bestFit="1" customWidth="1"/>
    <col min="14883" max="14883" width="7.5546875" style="60" bestFit="1" customWidth="1"/>
    <col min="14884" max="14884" width="4.88671875" style="60" bestFit="1" customWidth="1"/>
    <col min="14885" max="14885" width="7.5546875" style="60" bestFit="1" customWidth="1"/>
    <col min="14886" max="14886" width="4.88671875" style="60" bestFit="1" customWidth="1"/>
    <col min="14887" max="14887" width="7.5546875" style="60" bestFit="1" customWidth="1"/>
    <col min="14888" max="14888" width="4.88671875" style="60" bestFit="1" customWidth="1"/>
    <col min="14889" max="14889" width="7.5546875" style="60" bestFit="1" customWidth="1"/>
    <col min="14890" max="14890" width="4.88671875" style="60" bestFit="1" customWidth="1"/>
    <col min="14891" max="14891" width="7.5546875" style="60" bestFit="1" customWidth="1"/>
    <col min="14892" max="14892" width="4.88671875" style="60" bestFit="1" customWidth="1"/>
    <col min="14893" max="14893" width="7.5546875" style="60" bestFit="1" customWidth="1"/>
    <col min="14894" max="14894" width="4.88671875" style="60" bestFit="1" customWidth="1"/>
    <col min="14895" max="14895" width="7.5546875" style="60" bestFit="1" customWidth="1"/>
    <col min="14896" max="14896" width="4.88671875" style="60" bestFit="1" customWidth="1"/>
    <col min="14897" max="14897" width="7.5546875" style="60" bestFit="1" customWidth="1"/>
    <col min="14898" max="14898" width="4.88671875" style="60" bestFit="1" customWidth="1"/>
    <col min="14899" max="15104" width="9.109375" style="60"/>
    <col min="15105" max="15105" width="4.44140625" style="60" customWidth="1"/>
    <col min="15106" max="15106" width="18.88671875" style="60" customWidth="1"/>
    <col min="15107" max="15107" width="7.5546875" style="60" bestFit="1" customWidth="1"/>
    <col min="15108" max="15108" width="4.88671875" style="60" bestFit="1" customWidth="1"/>
    <col min="15109" max="15109" width="7.5546875" style="60" bestFit="1" customWidth="1"/>
    <col min="15110" max="15110" width="4.88671875" style="60" bestFit="1" customWidth="1"/>
    <col min="15111" max="15111" width="7.5546875" style="60" bestFit="1" customWidth="1"/>
    <col min="15112" max="15112" width="4.88671875" style="60" bestFit="1" customWidth="1"/>
    <col min="15113" max="15113" width="9.88671875" style="60" bestFit="1" customWidth="1"/>
    <col min="15114" max="15114" width="4.88671875" style="60" bestFit="1" customWidth="1"/>
    <col min="15115" max="15115" width="7.5546875" style="60" bestFit="1" customWidth="1"/>
    <col min="15116" max="15116" width="4.88671875" style="60" bestFit="1" customWidth="1"/>
    <col min="15117" max="15117" width="7.5546875" style="60" bestFit="1" customWidth="1"/>
    <col min="15118" max="15118" width="4.88671875" style="60" bestFit="1" customWidth="1"/>
    <col min="15119" max="15119" width="7.5546875" style="60" bestFit="1" customWidth="1"/>
    <col min="15120" max="15120" width="4.88671875" style="60" bestFit="1" customWidth="1"/>
    <col min="15121" max="15121" width="7.5546875" style="60" bestFit="1" customWidth="1"/>
    <col min="15122" max="15122" width="4.88671875" style="60" bestFit="1" customWidth="1"/>
    <col min="15123" max="15123" width="7.5546875" style="60" bestFit="1" customWidth="1"/>
    <col min="15124" max="15124" width="4.88671875" style="60" bestFit="1" customWidth="1"/>
    <col min="15125" max="15125" width="7.5546875" style="60" bestFit="1" customWidth="1"/>
    <col min="15126" max="15126" width="4.88671875" style="60" bestFit="1" customWidth="1"/>
    <col min="15127" max="15127" width="7.5546875" style="60" bestFit="1" customWidth="1"/>
    <col min="15128" max="15128" width="4.88671875" style="60" bestFit="1" customWidth="1"/>
    <col min="15129" max="15129" width="7.5546875" style="60" bestFit="1" customWidth="1"/>
    <col min="15130" max="15130" width="4.88671875" style="60" bestFit="1" customWidth="1"/>
    <col min="15131" max="15131" width="7.5546875" style="60" bestFit="1" customWidth="1"/>
    <col min="15132" max="15132" width="4.88671875" style="60" bestFit="1" customWidth="1"/>
    <col min="15133" max="15133" width="7.5546875" style="60" bestFit="1" customWidth="1"/>
    <col min="15134" max="15134" width="4.88671875" style="60" bestFit="1" customWidth="1"/>
    <col min="15135" max="15135" width="7.5546875" style="60" bestFit="1" customWidth="1"/>
    <col min="15136" max="15136" width="4.88671875" style="60" bestFit="1" customWidth="1"/>
    <col min="15137" max="15137" width="7.5546875" style="60" bestFit="1" customWidth="1"/>
    <col min="15138" max="15138" width="4.88671875" style="60" bestFit="1" customWidth="1"/>
    <col min="15139" max="15139" width="7.5546875" style="60" bestFit="1" customWidth="1"/>
    <col min="15140" max="15140" width="4.88671875" style="60" bestFit="1" customWidth="1"/>
    <col min="15141" max="15141" width="7.5546875" style="60" bestFit="1" customWidth="1"/>
    <col min="15142" max="15142" width="4.88671875" style="60" bestFit="1" customWidth="1"/>
    <col min="15143" max="15143" width="7.5546875" style="60" bestFit="1" customWidth="1"/>
    <col min="15144" max="15144" width="4.88671875" style="60" bestFit="1" customWidth="1"/>
    <col min="15145" max="15145" width="7.5546875" style="60" bestFit="1" customWidth="1"/>
    <col min="15146" max="15146" width="4.88671875" style="60" bestFit="1" customWidth="1"/>
    <col min="15147" max="15147" width="7.5546875" style="60" bestFit="1" customWidth="1"/>
    <col min="15148" max="15148" width="4.88671875" style="60" bestFit="1" customWidth="1"/>
    <col min="15149" max="15149" width="7.5546875" style="60" bestFit="1" customWidth="1"/>
    <col min="15150" max="15150" width="4.88671875" style="60" bestFit="1" customWidth="1"/>
    <col min="15151" max="15151" width="7.5546875" style="60" bestFit="1" customWidth="1"/>
    <col min="15152" max="15152" width="4.88671875" style="60" bestFit="1" customWidth="1"/>
    <col min="15153" max="15153" width="7.5546875" style="60" bestFit="1" customWidth="1"/>
    <col min="15154" max="15154" width="4.88671875" style="60" bestFit="1" customWidth="1"/>
    <col min="15155" max="15360" width="9.109375" style="60"/>
    <col min="15361" max="15361" width="4.44140625" style="60" customWidth="1"/>
    <col min="15362" max="15362" width="18.88671875" style="60" customWidth="1"/>
    <col min="15363" max="15363" width="7.5546875" style="60" bestFit="1" customWidth="1"/>
    <col min="15364" max="15364" width="4.88671875" style="60" bestFit="1" customWidth="1"/>
    <col min="15365" max="15365" width="7.5546875" style="60" bestFit="1" customWidth="1"/>
    <col min="15366" max="15366" width="4.88671875" style="60" bestFit="1" customWidth="1"/>
    <col min="15367" max="15367" width="7.5546875" style="60" bestFit="1" customWidth="1"/>
    <col min="15368" max="15368" width="4.88671875" style="60" bestFit="1" customWidth="1"/>
    <col min="15369" max="15369" width="9.88671875" style="60" bestFit="1" customWidth="1"/>
    <col min="15370" max="15370" width="4.88671875" style="60" bestFit="1" customWidth="1"/>
    <col min="15371" max="15371" width="7.5546875" style="60" bestFit="1" customWidth="1"/>
    <col min="15372" max="15372" width="4.88671875" style="60" bestFit="1" customWidth="1"/>
    <col min="15373" max="15373" width="7.5546875" style="60" bestFit="1" customWidth="1"/>
    <col min="15374" max="15374" width="4.88671875" style="60" bestFit="1" customWidth="1"/>
    <col min="15375" max="15375" width="7.5546875" style="60" bestFit="1" customWidth="1"/>
    <col min="15376" max="15376" width="4.88671875" style="60" bestFit="1" customWidth="1"/>
    <col min="15377" max="15377" width="7.5546875" style="60" bestFit="1" customWidth="1"/>
    <col min="15378" max="15378" width="4.88671875" style="60" bestFit="1" customWidth="1"/>
    <col min="15379" max="15379" width="7.5546875" style="60" bestFit="1" customWidth="1"/>
    <col min="15380" max="15380" width="4.88671875" style="60" bestFit="1" customWidth="1"/>
    <col min="15381" max="15381" width="7.5546875" style="60" bestFit="1" customWidth="1"/>
    <col min="15382" max="15382" width="4.88671875" style="60" bestFit="1" customWidth="1"/>
    <col min="15383" max="15383" width="7.5546875" style="60" bestFit="1" customWidth="1"/>
    <col min="15384" max="15384" width="4.88671875" style="60" bestFit="1" customWidth="1"/>
    <col min="15385" max="15385" width="7.5546875" style="60" bestFit="1" customWidth="1"/>
    <col min="15386" max="15386" width="4.88671875" style="60" bestFit="1" customWidth="1"/>
    <col min="15387" max="15387" width="7.5546875" style="60" bestFit="1" customWidth="1"/>
    <col min="15388" max="15388" width="4.88671875" style="60" bestFit="1" customWidth="1"/>
    <col min="15389" max="15389" width="7.5546875" style="60" bestFit="1" customWidth="1"/>
    <col min="15390" max="15390" width="4.88671875" style="60" bestFit="1" customWidth="1"/>
    <col min="15391" max="15391" width="7.5546875" style="60" bestFit="1" customWidth="1"/>
    <col min="15392" max="15392" width="4.88671875" style="60" bestFit="1" customWidth="1"/>
    <col min="15393" max="15393" width="7.5546875" style="60" bestFit="1" customWidth="1"/>
    <col min="15394" max="15394" width="4.88671875" style="60" bestFit="1" customWidth="1"/>
    <col min="15395" max="15395" width="7.5546875" style="60" bestFit="1" customWidth="1"/>
    <col min="15396" max="15396" width="4.88671875" style="60" bestFit="1" customWidth="1"/>
    <col min="15397" max="15397" width="7.5546875" style="60" bestFit="1" customWidth="1"/>
    <col min="15398" max="15398" width="4.88671875" style="60" bestFit="1" customWidth="1"/>
    <col min="15399" max="15399" width="7.5546875" style="60" bestFit="1" customWidth="1"/>
    <col min="15400" max="15400" width="4.88671875" style="60" bestFit="1" customWidth="1"/>
    <col min="15401" max="15401" width="7.5546875" style="60" bestFit="1" customWidth="1"/>
    <col min="15402" max="15402" width="4.88671875" style="60" bestFit="1" customWidth="1"/>
    <col min="15403" max="15403" width="7.5546875" style="60" bestFit="1" customWidth="1"/>
    <col min="15404" max="15404" width="4.88671875" style="60" bestFit="1" customWidth="1"/>
    <col min="15405" max="15405" width="7.5546875" style="60" bestFit="1" customWidth="1"/>
    <col min="15406" max="15406" width="4.88671875" style="60" bestFit="1" customWidth="1"/>
    <col min="15407" max="15407" width="7.5546875" style="60" bestFit="1" customWidth="1"/>
    <col min="15408" max="15408" width="4.88671875" style="60" bestFit="1" customWidth="1"/>
    <col min="15409" max="15409" width="7.5546875" style="60" bestFit="1" customWidth="1"/>
    <col min="15410" max="15410" width="4.88671875" style="60" bestFit="1" customWidth="1"/>
    <col min="15411" max="15616" width="9.109375" style="60"/>
    <col min="15617" max="15617" width="4.44140625" style="60" customWidth="1"/>
    <col min="15618" max="15618" width="18.88671875" style="60" customWidth="1"/>
    <col min="15619" max="15619" width="7.5546875" style="60" bestFit="1" customWidth="1"/>
    <col min="15620" max="15620" width="4.88671875" style="60" bestFit="1" customWidth="1"/>
    <col min="15621" max="15621" width="7.5546875" style="60" bestFit="1" customWidth="1"/>
    <col min="15622" max="15622" width="4.88671875" style="60" bestFit="1" customWidth="1"/>
    <col min="15623" max="15623" width="7.5546875" style="60" bestFit="1" customWidth="1"/>
    <col min="15624" max="15624" width="4.88671875" style="60" bestFit="1" customWidth="1"/>
    <col min="15625" max="15625" width="9.88671875" style="60" bestFit="1" customWidth="1"/>
    <col min="15626" max="15626" width="4.88671875" style="60" bestFit="1" customWidth="1"/>
    <col min="15627" max="15627" width="7.5546875" style="60" bestFit="1" customWidth="1"/>
    <col min="15628" max="15628" width="4.88671875" style="60" bestFit="1" customWidth="1"/>
    <col min="15629" max="15629" width="7.5546875" style="60" bestFit="1" customWidth="1"/>
    <col min="15630" max="15630" width="4.88671875" style="60" bestFit="1" customWidth="1"/>
    <col min="15631" max="15631" width="7.5546875" style="60" bestFit="1" customWidth="1"/>
    <col min="15632" max="15632" width="4.88671875" style="60" bestFit="1" customWidth="1"/>
    <col min="15633" max="15633" width="7.5546875" style="60" bestFit="1" customWidth="1"/>
    <col min="15634" max="15634" width="4.88671875" style="60" bestFit="1" customWidth="1"/>
    <col min="15635" max="15635" width="7.5546875" style="60" bestFit="1" customWidth="1"/>
    <col min="15636" max="15636" width="4.88671875" style="60" bestFit="1" customWidth="1"/>
    <col min="15637" max="15637" width="7.5546875" style="60" bestFit="1" customWidth="1"/>
    <col min="15638" max="15638" width="4.88671875" style="60" bestFit="1" customWidth="1"/>
    <col min="15639" max="15639" width="7.5546875" style="60" bestFit="1" customWidth="1"/>
    <col min="15640" max="15640" width="4.88671875" style="60" bestFit="1" customWidth="1"/>
    <col min="15641" max="15641" width="7.5546875" style="60" bestFit="1" customWidth="1"/>
    <col min="15642" max="15642" width="4.88671875" style="60" bestFit="1" customWidth="1"/>
    <col min="15643" max="15643" width="7.5546875" style="60" bestFit="1" customWidth="1"/>
    <col min="15644" max="15644" width="4.88671875" style="60" bestFit="1" customWidth="1"/>
    <col min="15645" max="15645" width="7.5546875" style="60" bestFit="1" customWidth="1"/>
    <col min="15646" max="15646" width="4.88671875" style="60" bestFit="1" customWidth="1"/>
    <col min="15647" max="15647" width="7.5546875" style="60" bestFit="1" customWidth="1"/>
    <col min="15648" max="15648" width="4.88671875" style="60" bestFit="1" customWidth="1"/>
    <col min="15649" max="15649" width="7.5546875" style="60" bestFit="1" customWidth="1"/>
    <col min="15650" max="15650" width="4.88671875" style="60" bestFit="1" customWidth="1"/>
    <col min="15651" max="15651" width="7.5546875" style="60" bestFit="1" customWidth="1"/>
    <col min="15652" max="15652" width="4.88671875" style="60" bestFit="1" customWidth="1"/>
    <col min="15653" max="15653" width="7.5546875" style="60" bestFit="1" customWidth="1"/>
    <col min="15654" max="15654" width="4.88671875" style="60" bestFit="1" customWidth="1"/>
    <col min="15655" max="15655" width="7.5546875" style="60" bestFit="1" customWidth="1"/>
    <col min="15656" max="15656" width="4.88671875" style="60" bestFit="1" customWidth="1"/>
    <col min="15657" max="15657" width="7.5546875" style="60" bestFit="1" customWidth="1"/>
    <col min="15658" max="15658" width="4.88671875" style="60" bestFit="1" customWidth="1"/>
    <col min="15659" max="15659" width="7.5546875" style="60" bestFit="1" customWidth="1"/>
    <col min="15660" max="15660" width="4.88671875" style="60" bestFit="1" customWidth="1"/>
    <col min="15661" max="15661" width="7.5546875" style="60" bestFit="1" customWidth="1"/>
    <col min="15662" max="15662" width="4.88671875" style="60" bestFit="1" customWidth="1"/>
    <col min="15663" max="15663" width="7.5546875" style="60" bestFit="1" customWidth="1"/>
    <col min="15664" max="15664" width="4.88671875" style="60" bestFit="1" customWidth="1"/>
    <col min="15665" max="15665" width="7.5546875" style="60" bestFit="1" customWidth="1"/>
    <col min="15666" max="15666" width="4.88671875" style="60" bestFit="1" customWidth="1"/>
    <col min="15667" max="15872" width="9.109375" style="60"/>
    <col min="15873" max="15873" width="4.44140625" style="60" customWidth="1"/>
    <col min="15874" max="15874" width="18.88671875" style="60" customWidth="1"/>
    <col min="15875" max="15875" width="7.5546875" style="60" bestFit="1" customWidth="1"/>
    <col min="15876" max="15876" width="4.88671875" style="60" bestFit="1" customWidth="1"/>
    <col min="15877" max="15877" width="7.5546875" style="60" bestFit="1" customWidth="1"/>
    <col min="15878" max="15878" width="4.88671875" style="60" bestFit="1" customWidth="1"/>
    <col min="15879" max="15879" width="7.5546875" style="60" bestFit="1" customWidth="1"/>
    <col min="15880" max="15880" width="4.88671875" style="60" bestFit="1" customWidth="1"/>
    <col min="15881" max="15881" width="9.88671875" style="60" bestFit="1" customWidth="1"/>
    <col min="15882" max="15882" width="4.88671875" style="60" bestFit="1" customWidth="1"/>
    <col min="15883" max="15883" width="7.5546875" style="60" bestFit="1" customWidth="1"/>
    <col min="15884" max="15884" width="4.88671875" style="60" bestFit="1" customWidth="1"/>
    <col min="15885" max="15885" width="7.5546875" style="60" bestFit="1" customWidth="1"/>
    <col min="15886" max="15886" width="4.88671875" style="60" bestFit="1" customWidth="1"/>
    <col min="15887" max="15887" width="7.5546875" style="60" bestFit="1" customWidth="1"/>
    <col min="15888" max="15888" width="4.88671875" style="60" bestFit="1" customWidth="1"/>
    <col min="15889" max="15889" width="7.5546875" style="60" bestFit="1" customWidth="1"/>
    <col min="15890" max="15890" width="4.88671875" style="60" bestFit="1" customWidth="1"/>
    <col min="15891" max="15891" width="7.5546875" style="60" bestFit="1" customWidth="1"/>
    <col min="15892" max="15892" width="4.88671875" style="60" bestFit="1" customWidth="1"/>
    <col min="15893" max="15893" width="7.5546875" style="60" bestFit="1" customWidth="1"/>
    <col min="15894" max="15894" width="4.88671875" style="60" bestFit="1" customWidth="1"/>
    <col min="15895" max="15895" width="7.5546875" style="60" bestFit="1" customWidth="1"/>
    <col min="15896" max="15896" width="4.88671875" style="60" bestFit="1" customWidth="1"/>
    <col min="15897" max="15897" width="7.5546875" style="60" bestFit="1" customWidth="1"/>
    <col min="15898" max="15898" width="4.88671875" style="60" bestFit="1" customWidth="1"/>
    <col min="15899" max="15899" width="7.5546875" style="60" bestFit="1" customWidth="1"/>
    <col min="15900" max="15900" width="4.88671875" style="60" bestFit="1" customWidth="1"/>
    <col min="15901" max="15901" width="7.5546875" style="60" bestFit="1" customWidth="1"/>
    <col min="15902" max="15902" width="4.88671875" style="60" bestFit="1" customWidth="1"/>
    <col min="15903" max="15903" width="7.5546875" style="60" bestFit="1" customWidth="1"/>
    <col min="15904" max="15904" width="4.88671875" style="60" bestFit="1" customWidth="1"/>
    <col min="15905" max="15905" width="7.5546875" style="60" bestFit="1" customWidth="1"/>
    <col min="15906" max="15906" width="4.88671875" style="60" bestFit="1" customWidth="1"/>
    <col min="15907" max="15907" width="7.5546875" style="60" bestFit="1" customWidth="1"/>
    <col min="15908" max="15908" width="4.88671875" style="60" bestFit="1" customWidth="1"/>
    <col min="15909" max="15909" width="7.5546875" style="60" bestFit="1" customWidth="1"/>
    <col min="15910" max="15910" width="4.88671875" style="60" bestFit="1" customWidth="1"/>
    <col min="15911" max="15911" width="7.5546875" style="60" bestFit="1" customWidth="1"/>
    <col min="15912" max="15912" width="4.88671875" style="60" bestFit="1" customWidth="1"/>
    <col min="15913" max="15913" width="7.5546875" style="60" bestFit="1" customWidth="1"/>
    <col min="15914" max="15914" width="4.88671875" style="60" bestFit="1" customWidth="1"/>
    <col min="15915" max="15915" width="7.5546875" style="60" bestFit="1" customWidth="1"/>
    <col min="15916" max="15916" width="4.88671875" style="60" bestFit="1" customWidth="1"/>
    <col min="15917" max="15917" width="7.5546875" style="60" bestFit="1" customWidth="1"/>
    <col min="15918" max="15918" width="4.88671875" style="60" bestFit="1" customWidth="1"/>
    <col min="15919" max="15919" width="7.5546875" style="60" bestFit="1" customWidth="1"/>
    <col min="15920" max="15920" width="4.88671875" style="60" bestFit="1" customWidth="1"/>
    <col min="15921" max="15921" width="7.5546875" style="60" bestFit="1" customWidth="1"/>
    <col min="15922" max="15922" width="4.88671875" style="60" bestFit="1" customWidth="1"/>
    <col min="15923" max="16128" width="9.109375" style="60"/>
    <col min="16129" max="16129" width="4.44140625" style="60" customWidth="1"/>
    <col min="16130" max="16130" width="18.88671875" style="60" customWidth="1"/>
    <col min="16131" max="16131" width="7.5546875" style="60" bestFit="1" customWidth="1"/>
    <col min="16132" max="16132" width="4.88671875" style="60" bestFit="1" customWidth="1"/>
    <col min="16133" max="16133" width="7.5546875" style="60" bestFit="1" customWidth="1"/>
    <col min="16134" max="16134" width="4.88671875" style="60" bestFit="1" customWidth="1"/>
    <col min="16135" max="16135" width="7.5546875" style="60" bestFit="1" customWidth="1"/>
    <col min="16136" max="16136" width="4.88671875" style="60" bestFit="1" customWidth="1"/>
    <col min="16137" max="16137" width="9.88671875" style="60" bestFit="1" customWidth="1"/>
    <col min="16138" max="16138" width="4.88671875" style="60" bestFit="1" customWidth="1"/>
    <col min="16139" max="16139" width="7.5546875" style="60" bestFit="1" customWidth="1"/>
    <col min="16140" max="16140" width="4.88671875" style="60" bestFit="1" customWidth="1"/>
    <col min="16141" max="16141" width="7.5546875" style="60" bestFit="1" customWidth="1"/>
    <col min="16142" max="16142" width="4.88671875" style="60" bestFit="1" customWidth="1"/>
    <col min="16143" max="16143" width="7.5546875" style="60" bestFit="1" customWidth="1"/>
    <col min="16144" max="16144" width="4.88671875" style="60" bestFit="1" customWidth="1"/>
    <col min="16145" max="16145" width="7.5546875" style="60" bestFit="1" customWidth="1"/>
    <col min="16146" max="16146" width="4.88671875" style="60" bestFit="1" customWidth="1"/>
    <col min="16147" max="16147" width="7.5546875" style="60" bestFit="1" customWidth="1"/>
    <col min="16148" max="16148" width="4.88671875" style="60" bestFit="1" customWidth="1"/>
    <col min="16149" max="16149" width="7.5546875" style="60" bestFit="1" customWidth="1"/>
    <col min="16150" max="16150" width="4.88671875" style="60" bestFit="1" customWidth="1"/>
    <col min="16151" max="16151" width="7.5546875" style="60" bestFit="1" customWidth="1"/>
    <col min="16152" max="16152" width="4.88671875" style="60" bestFit="1" customWidth="1"/>
    <col min="16153" max="16153" width="7.5546875" style="60" bestFit="1" customWidth="1"/>
    <col min="16154" max="16154" width="4.88671875" style="60" bestFit="1" customWidth="1"/>
    <col min="16155" max="16155" width="7.5546875" style="60" bestFit="1" customWidth="1"/>
    <col min="16156" max="16156" width="4.88671875" style="60" bestFit="1" customWidth="1"/>
    <col min="16157" max="16157" width="7.5546875" style="60" bestFit="1" customWidth="1"/>
    <col min="16158" max="16158" width="4.88671875" style="60" bestFit="1" customWidth="1"/>
    <col min="16159" max="16159" width="7.5546875" style="60" bestFit="1" customWidth="1"/>
    <col min="16160" max="16160" width="4.88671875" style="60" bestFit="1" customWidth="1"/>
    <col min="16161" max="16161" width="7.5546875" style="60" bestFit="1" customWidth="1"/>
    <col min="16162" max="16162" width="4.88671875" style="60" bestFit="1" customWidth="1"/>
    <col min="16163" max="16163" width="7.5546875" style="60" bestFit="1" customWidth="1"/>
    <col min="16164" max="16164" width="4.88671875" style="60" bestFit="1" customWidth="1"/>
    <col min="16165" max="16165" width="7.5546875" style="60" bestFit="1" customWidth="1"/>
    <col min="16166" max="16166" width="4.88671875" style="60" bestFit="1" customWidth="1"/>
    <col min="16167" max="16167" width="7.5546875" style="60" bestFit="1" customWidth="1"/>
    <col min="16168" max="16168" width="4.88671875" style="60" bestFit="1" customWidth="1"/>
    <col min="16169" max="16169" width="7.5546875" style="60" bestFit="1" customWidth="1"/>
    <col min="16170" max="16170" width="4.88671875" style="60" bestFit="1" customWidth="1"/>
    <col min="16171" max="16171" width="7.5546875" style="60" bestFit="1" customWidth="1"/>
    <col min="16172" max="16172" width="4.88671875" style="60" bestFit="1" customWidth="1"/>
    <col min="16173" max="16173" width="7.5546875" style="60" bestFit="1" customWidth="1"/>
    <col min="16174" max="16174" width="4.88671875" style="60" bestFit="1" customWidth="1"/>
    <col min="16175" max="16175" width="7.5546875" style="60" bestFit="1" customWidth="1"/>
    <col min="16176" max="16176" width="4.88671875" style="60" bestFit="1" customWidth="1"/>
    <col min="16177" max="16177" width="7.5546875" style="60" bestFit="1" customWidth="1"/>
    <col min="16178" max="16178" width="4.88671875" style="60" bestFit="1" customWidth="1"/>
    <col min="16179" max="16384" width="9.109375" style="60"/>
  </cols>
  <sheetData>
    <row r="1" spans="1:51" ht="24.75" customHeight="1">
      <c r="A1" s="348" t="s">
        <v>143</v>
      </c>
      <c r="B1" s="348"/>
      <c r="J1" s="59"/>
      <c r="K1" s="59"/>
      <c r="AU1" s="348" t="s">
        <v>307</v>
      </c>
      <c r="AV1" s="348"/>
      <c r="AW1" s="348"/>
    </row>
    <row r="2" spans="1:51" ht="33" customHeight="1">
      <c r="A2" s="348" t="s">
        <v>308</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c r="AL2" s="348"/>
      <c r="AM2" s="348"/>
      <c r="AN2" s="348"/>
      <c r="AO2" s="348"/>
      <c r="AP2" s="348"/>
      <c r="AQ2" s="348"/>
      <c r="AR2" s="348"/>
      <c r="AS2" s="348"/>
      <c r="AT2" s="348"/>
      <c r="AU2" s="348"/>
      <c r="AV2" s="348"/>
      <c r="AW2" s="348"/>
      <c r="AX2" s="348"/>
    </row>
    <row r="3" spans="1:51">
      <c r="A3" s="328" t="s">
        <v>146</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row>
    <row r="4" spans="1:51">
      <c r="A4" s="318" t="s">
        <v>1123</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row>
    <row r="5" spans="1:51">
      <c r="I5" s="40"/>
      <c r="J5" s="40"/>
      <c r="K5" s="40"/>
      <c r="AU5" s="40" t="s">
        <v>309</v>
      </c>
    </row>
    <row r="6" spans="1:51" ht="15.75" customHeight="1">
      <c r="A6" s="344" t="s">
        <v>310</v>
      </c>
      <c r="B6" s="344" t="s">
        <v>311</v>
      </c>
      <c r="C6" s="344" t="s">
        <v>312</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59"/>
    </row>
    <row r="7" spans="1:51" ht="29.25" customHeight="1">
      <c r="A7" s="344"/>
      <c r="B7" s="344"/>
      <c r="C7" s="344" t="s">
        <v>313</v>
      </c>
      <c r="D7" s="344"/>
      <c r="E7" s="344"/>
      <c r="F7" s="344"/>
      <c r="G7" s="344" t="s">
        <v>314</v>
      </c>
      <c r="H7" s="344"/>
      <c r="I7" s="344"/>
      <c r="J7" s="344"/>
      <c r="K7" s="344" t="s">
        <v>315</v>
      </c>
      <c r="L7" s="344"/>
      <c r="M7" s="344"/>
      <c r="N7" s="344"/>
      <c r="O7" s="345" t="s">
        <v>219</v>
      </c>
      <c r="P7" s="346"/>
      <c r="Q7" s="346"/>
      <c r="R7" s="347"/>
      <c r="S7" s="344" t="s">
        <v>316</v>
      </c>
      <c r="T7" s="344"/>
      <c r="U7" s="344"/>
      <c r="V7" s="344"/>
      <c r="W7" s="344" t="s">
        <v>317</v>
      </c>
      <c r="X7" s="344"/>
      <c r="Y7" s="344"/>
      <c r="Z7" s="344"/>
      <c r="AA7" s="344" t="s">
        <v>229</v>
      </c>
      <c r="AB7" s="344"/>
      <c r="AC7" s="344"/>
      <c r="AD7" s="344"/>
      <c r="AE7" s="344" t="s">
        <v>230</v>
      </c>
      <c r="AF7" s="344"/>
      <c r="AG7" s="344"/>
      <c r="AH7" s="344"/>
      <c r="AI7" s="344" t="s">
        <v>318</v>
      </c>
      <c r="AJ7" s="344"/>
      <c r="AK7" s="344"/>
      <c r="AL7" s="344"/>
      <c r="AM7" s="344" t="s">
        <v>319</v>
      </c>
      <c r="AN7" s="344"/>
      <c r="AO7" s="344"/>
      <c r="AP7" s="344"/>
      <c r="AQ7" s="344" t="s">
        <v>224</v>
      </c>
      <c r="AR7" s="344"/>
      <c r="AS7" s="344"/>
      <c r="AT7" s="344"/>
      <c r="AU7" s="344" t="s">
        <v>221</v>
      </c>
      <c r="AV7" s="344"/>
      <c r="AW7" s="344"/>
      <c r="AX7" s="344"/>
      <c r="AY7" s="59"/>
    </row>
    <row r="8" spans="1:51" ht="63.75" customHeight="1">
      <c r="A8" s="43"/>
      <c r="B8" s="43"/>
      <c r="C8" s="344" t="s">
        <v>320</v>
      </c>
      <c r="D8" s="344"/>
      <c r="E8" s="344" t="s">
        <v>321</v>
      </c>
      <c r="F8" s="344"/>
      <c r="G8" s="344" t="s">
        <v>320</v>
      </c>
      <c r="H8" s="344"/>
      <c r="I8" s="344" t="s">
        <v>321</v>
      </c>
      <c r="J8" s="344"/>
      <c r="K8" s="344" t="s">
        <v>320</v>
      </c>
      <c r="L8" s="344"/>
      <c r="M8" s="344" t="s">
        <v>321</v>
      </c>
      <c r="N8" s="344"/>
      <c r="O8" s="344" t="s">
        <v>320</v>
      </c>
      <c r="P8" s="344"/>
      <c r="Q8" s="344" t="s">
        <v>321</v>
      </c>
      <c r="R8" s="344"/>
      <c r="S8" s="344" t="s">
        <v>320</v>
      </c>
      <c r="T8" s="344"/>
      <c r="U8" s="344" t="s">
        <v>321</v>
      </c>
      <c r="V8" s="344"/>
      <c r="W8" s="344" t="s">
        <v>320</v>
      </c>
      <c r="X8" s="344"/>
      <c r="Y8" s="344" t="s">
        <v>321</v>
      </c>
      <c r="Z8" s="344"/>
      <c r="AA8" s="344" t="s">
        <v>320</v>
      </c>
      <c r="AB8" s="344"/>
      <c r="AC8" s="344" t="s">
        <v>321</v>
      </c>
      <c r="AD8" s="344"/>
      <c r="AE8" s="344" t="s">
        <v>320</v>
      </c>
      <c r="AF8" s="344"/>
      <c r="AG8" s="344" t="s">
        <v>321</v>
      </c>
      <c r="AH8" s="344"/>
      <c r="AI8" s="344" t="s">
        <v>322</v>
      </c>
      <c r="AJ8" s="344"/>
      <c r="AK8" s="344" t="s">
        <v>323</v>
      </c>
      <c r="AL8" s="344"/>
      <c r="AM8" s="344" t="s">
        <v>320</v>
      </c>
      <c r="AN8" s="344"/>
      <c r="AO8" s="344" t="s">
        <v>321</v>
      </c>
      <c r="AP8" s="344"/>
      <c r="AQ8" s="344" t="s">
        <v>320</v>
      </c>
      <c r="AR8" s="344"/>
      <c r="AS8" s="344" t="s">
        <v>321</v>
      </c>
      <c r="AT8" s="344"/>
      <c r="AU8" s="344" t="s">
        <v>320</v>
      </c>
      <c r="AV8" s="344"/>
      <c r="AW8" s="344" t="s">
        <v>321</v>
      </c>
      <c r="AX8" s="344"/>
      <c r="AY8" s="59"/>
    </row>
    <row r="9" spans="1:51" ht="33" customHeight="1">
      <c r="A9" s="182"/>
      <c r="B9" s="182"/>
      <c r="C9" s="183" t="s">
        <v>324</v>
      </c>
      <c r="D9" s="183" t="s">
        <v>325</v>
      </c>
      <c r="E9" s="183" t="s">
        <v>324</v>
      </c>
      <c r="F9" s="183" t="s">
        <v>325</v>
      </c>
      <c r="G9" s="183" t="s">
        <v>324</v>
      </c>
      <c r="H9" s="183" t="s">
        <v>325</v>
      </c>
      <c r="I9" s="183" t="s">
        <v>324</v>
      </c>
      <c r="J9" s="183" t="s">
        <v>325</v>
      </c>
      <c r="K9" s="183" t="s">
        <v>324</v>
      </c>
      <c r="L9" s="183" t="s">
        <v>325</v>
      </c>
      <c r="M9" s="183" t="s">
        <v>324</v>
      </c>
      <c r="N9" s="183" t="s">
        <v>325</v>
      </c>
      <c r="O9" s="183" t="s">
        <v>324</v>
      </c>
      <c r="P9" s="183" t="s">
        <v>325</v>
      </c>
      <c r="Q9" s="183" t="s">
        <v>324</v>
      </c>
      <c r="R9" s="183" t="s">
        <v>325</v>
      </c>
      <c r="S9" s="183" t="s">
        <v>324</v>
      </c>
      <c r="T9" s="183" t="s">
        <v>325</v>
      </c>
      <c r="U9" s="183" t="s">
        <v>324</v>
      </c>
      <c r="V9" s="183" t="s">
        <v>325</v>
      </c>
      <c r="W9" s="183" t="s">
        <v>324</v>
      </c>
      <c r="X9" s="183" t="s">
        <v>325</v>
      </c>
      <c r="Y9" s="183" t="s">
        <v>324</v>
      </c>
      <c r="Z9" s="183" t="s">
        <v>325</v>
      </c>
      <c r="AA9" s="183" t="s">
        <v>324</v>
      </c>
      <c r="AB9" s="183" t="s">
        <v>325</v>
      </c>
      <c r="AC9" s="183" t="s">
        <v>324</v>
      </c>
      <c r="AD9" s="183" t="s">
        <v>325</v>
      </c>
      <c r="AE9" s="183" t="s">
        <v>324</v>
      </c>
      <c r="AF9" s="183" t="s">
        <v>325</v>
      </c>
      <c r="AG9" s="183" t="s">
        <v>324</v>
      </c>
      <c r="AH9" s="183" t="s">
        <v>325</v>
      </c>
      <c r="AI9" s="183" t="s">
        <v>324</v>
      </c>
      <c r="AJ9" s="183" t="s">
        <v>325</v>
      </c>
      <c r="AK9" s="183" t="s">
        <v>324</v>
      </c>
      <c r="AL9" s="183" t="s">
        <v>325</v>
      </c>
      <c r="AM9" s="183" t="s">
        <v>324</v>
      </c>
      <c r="AN9" s="183" t="s">
        <v>325</v>
      </c>
      <c r="AO9" s="183" t="s">
        <v>324</v>
      </c>
      <c r="AP9" s="183" t="s">
        <v>325</v>
      </c>
      <c r="AQ9" s="183" t="s">
        <v>324</v>
      </c>
      <c r="AR9" s="183" t="s">
        <v>325</v>
      </c>
      <c r="AS9" s="183" t="s">
        <v>324</v>
      </c>
      <c r="AT9" s="183" t="s">
        <v>325</v>
      </c>
      <c r="AU9" s="183" t="s">
        <v>324</v>
      </c>
      <c r="AV9" s="183" t="s">
        <v>325</v>
      </c>
      <c r="AW9" s="183" t="s">
        <v>324</v>
      </c>
      <c r="AX9" s="183" t="s">
        <v>325</v>
      </c>
      <c r="AY9" s="184"/>
    </row>
    <row r="10" spans="1:51">
      <c r="A10" s="185" t="s">
        <v>20</v>
      </c>
      <c r="B10" s="185" t="s">
        <v>21</v>
      </c>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4"/>
    </row>
    <row r="11" spans="1:51">
      <c r="A11" s="185">
        <v>1</v>
      </c>
      <c r="B11" s="186" t="s">
        <v>326</v>
      </c>
      <c r="C11" s="185">
        <f>100-D11</f>
        <v>80</v>
      </c>
      <c r="D11" s="185">
        <v>20</v>
      </c>
      <c r="E11" s="185">
        <f>100-F11</f>
        <v>30</v>
      </c>
      <c r="F11" s="185">
        <v>70</v>
      </c>
      <c r="G11" s="185">
        <f>100-H11</f>
        <v>80</v>
      </c>
      <c r="H11" s="185">
        <v>20</v>
      </c>
      <c r="I11" s="185">
        <f>100-J11</f>
        <v>30</v>
      </c>
      <c r="J11" s="185">
        <v>70</v>
      </c>
      <c r="K11" s="185">
        <f>100-L11</f>
        <v>100</v>
      </c>
      <c r="L11" s="185">
        <v>0</v>
      </c>
      <c r="M11" s="185">
        <f>100-N11</f>
        <v>0</v>
      </c>
      <c r="N11" s="185">
        <v>100</v>
      </c>
      <c r="O11" s="185">
        <f>100-P11</f>
        <v>80</v>
      </c>
      <c r="P11" s="185">
        <v>20</v>
      </c>
      <c r="Q11" s="185">
        <f>100-R11</f>
        <v>30</v>
      </c>
      <c r="R11" s="185">
        <v>70</v>
      </c>
      <c r="S11" s="185">
        <f>100-T11</f>
        <v>100</v>
      </c>
      <c r="T11" s="185">
        <v>0</v>
      </c>
      <c r="U11" s="185">
        <f>100-V11</f>
        <v>100</v>
      </c>
      <c r="V11" s="185">
        <v>0</v>
      </c>
      <c r="W11" s="185">
        <f>100-X11</f>
        <v>100</v>
      </c>
      <c r="X11" s="185">
        <v>0</v>
      </c>
      <c r="Y11" s="185">
        <f>100-Z11</f>
        <v>0</v>
      </c>
      <c r="Z11" s="185">
        <v>100</v>
      </c>
      <c r="AA11" s="185">
        <f>100-AB11</f>
        <v>100</v>
      </c>
      <c r="AB11" s="185">
        <v>0</v>
      </c>
      <c r="AC11" s="185">
        <f>100-AD11</f>
        <v>0</v>
      </c>
      <c r="AD11" s="185">
        <v>100</v>
      </c>
      <c r="AE11" s="185">
        <f>100-AF11</f>
        <v>100</v>
      </c>
      <c r="AF11" s="185">
        <v>0</v>
      </c>
      <c r="AG11" s="185">
        <f>100-AH11</f>
        <v>0</v>
      </c>
      <c r="AH11" s="185">
        <v>100</v>
      </c>
      <c r="AI11" s="185">
        <f>100-AJ11</f>
        <v>100</v>
      </c>
      <c r="AJ11" s="185">
        <v>0</v>
      </c>
      <c r="AK11" s="185">
        <f>100-AL11</f>
        <v>20</v>
      </c>
      <c r="AL11" s="185">
        <v>80</v>
      </c>
      <c r="AM11" s="185">
        <f>100-AN11</f>
        <v>80</v>
      </c>
      <c r="AN11" s="185">
        <v>20</v>
      </c>
      <c r="AO11" s="185">
        <f>100-AP11</f>
        <v>20</v>
      </c>
      <c r="AP11" s="185">
        <v>80</v>
      </c>
      <c r="AQ11" s="185">
        <f>100-AR11</f>
        <v>100</v>
      </c>
      <c r="AR11" s="185">
        <v>0</v>
      </c>
      <c r="AS11" s="185">
        <f>100-AT11</f>
        <v>0</v>
      </c>
      <c r="AT11" s="185">
        <v>100</v>
      </c>
      <c r="AU11" s="185">
        <f>100-AV11</f>
        <v>100</v>
      </c>
      <c r="AV11" s="185">
        <v>0</v>
      </c>
      <c r="AW11" s="185">
        <f>100-AX11</f>
        <v>0</v>
      </c>
      <c r="AX11" s="185">
        <v>100</v>
      </c>
      <c r="AY11" s="187"/>
    </row>
    <row r="12" spans="1:51">
      <c r="A12" s="185">
        <v>2</v>
      </c>
      <c r="B12" s="186" t="s">
        <v>327</v>
      </c>
      <c r="C12" s="185">
        <f t="shared" ref="C12:C25" si="0">100-D12</f>
        <v>80</v>
      </c>
      <c r="D12" s="185">
        <v>20</v>
      </c>
      <c r="E12" s="185">
        <f t="shared" ref="E12:E25" si="1">100-F12</f>
        <v>0</v>
      </c>
      <c r="F12" s="185">
        <v>100</v>
      </c>
      <c r="G12" s="185">
        <f t="shared" ref="G12:G25" si="2">100-H12</f>
        <v>80</v>
      </c>
      <c r="H12" s="185">
        <v>20</v>
      </c>
      <c r="I12" s="185">
        <f t="shared" ref="I12:I25" si="3">100-J12</f>
        <v>0</v>
      </c>
      <c r="J12" s="185">
        <v>100</v>
      </c>
      <c r="K12" s="185">
        <f t="shared" ref="K12:K25" si="4">100-L12</f>
        <v>100</v>
      </c>
      <c r="L12" s="185">
        <v>0</v>
      </c>
      <c r="M12" s="185">
        <f t="shared" ref="M12:M25" si="5">100-N12</f>
        <v>0</v>
      </c>
      <c r="N12" s="185">
        <v>100</v>
      </c>
      <c r="O12" s="185">
        <f t="shared" ref="O12:O25" si="6">100-P12</f>
        <v>80</v>
      </c>
      <c r="P12" s="185">
        <v>20</v>
      </c>
      <c r="Q12" s="185">
        <f t="shared" ref="Q12:Q25" si="7">100-R12</f>
        <v>0</v>
      </c>
      <c r="R12" s="185">
        <v>100</v>
      </c>
      <c r="S12" s="185">
        <f t="shared" ref="S12:S25" si="8">100-T12</f>
        <v>100</v>
      </c>
      <c r="T12" s="185">
        <v>0</v>
      </c>
      <c r="U12" s="185">
        <f t="shared" ref="U12:U25" si="9">100-V12</f>
        <v>100</v>
      </c>
      <c r="V12" s="185">
        <v>0</v>
      </c>
      <c r="W12" s="185">
        <f t="shared" ref="W12:W25" si="10">100-X12</f>
        <v>100</v>
      </c>
      <c r="X12" s="185">
        <v>0</v>
      </c>
      <c r="Y12" s="185">
        <f t="shared" ref="Y12:Y25" si="11">100-Z12</f>
        <v>0</v>
      </c>
      <c r="Z12" s="185">
        <v>100</v>
      </c>
      <c r="AA12" s="185">
        <f t="shared" ref="AA12:AA25" si="12">100-AB12</f>
        <v>100</v>
      </c>
      <c r="AB12" s="185">
        <v>0</v>
      </c>
      <c r="AC12" s="185">
        <f t="shared" ref="AC12:AC25" si="13">100-AD12</f>
        <v>0</v>
      </c>
      <c r="AD12" s="185">
        <v>100</v>
      </c>
      <c r="AE12" s="185">
        <f t="shared" ref="AE12:AE25" si="14">100-AF12</f>
        <v>100</v>
      </c>
      <c r="AF12" s="185">
        <v>0</v>
      </c>
      <c r="AG12" s="185">
        <f t="shared" ref="AG12:AG25" si="15">100-AH12</f>
        <v>0</v>
      </c>
      <c r="AH12" s="185">
        <v>100</v>
      </c>
      <c r="AI12" s="185">
        <f t="shared" ref="AI12:AI25" si="16">100-AJ12</f>
        <v>100</v>
      </c>
      <c r="AJ12" s="185">
        <v>0</v>
      </c>
      <c r="AK12" s="185">
        <f t="shared" ref="AK12:AK25" si="17">100-AL12</f>
        <v>20</v>
      </c>
      <c r="AL12" s="185">
        <v>80</v>
      </c>
      <c r="AM12" s="185">
        <f t="shared" ref="AM12:AM25" si="18">100-AN12</f>
        <v>80</v>
      </c>
      <c r="AN12" s="185">
        <v>20</v>
      </c>
      <c r="AO12" s="185">
        <f t="shared" ref="AO12:AO25" si="19">100-AP12</f>
        <v>0</v>
      </c>
      <c r="AP12" s="185">
        <v>100</v>
      </c>
      <c r="AQ12" s="185">
        <f t="shared" ref="AQ12:AQ25" si="20">100-AR12</f>
        <v>100</v>
      </c>
      <c r="AR12" s="185">
        <v>0</v>
      </c>
      <c r="AS12" s="185">
        <f t="shared" ref="AS12:AS25" si="21">100-AT12</f>
        <v>0</v>
      </c>
      <c r="AT12" s="185">
        <v>100</v>
      </c>
      <c r="AU12" s="185">
        <f t="shared" ref="AU12:AU25" si="22">100-AV12</f>
        <v>100</v>
      </c>
      <c r="AV12" s="185">
        <v>0</v>
      </c>
      <c r="AW12" s="185">
        <f t="shared" ref="AW12:AW25" si="23">100-AX12</f>
        <v>0</v>
      </c>
      <c r="AX12" s="185">
        <v>100</v>
      </c>
      <c r="AY12" s="187"/>
    </row>
    <row r="13" spans="1:51">
      <c r="A13" s="185">
        <v>3</v>
      </c>
      <c r="B13" s="186" t="s">
        <v>328</v>
      </c>
      <c r="C13" s="185">
        <f t="shared" si="0"/>
        <v>80</v>
      </c>
      <c r="D13" s="185">
        <v>20</v>
      </c>
      <c r="E13" s="185">
        <f t="shared" si="1"/>
        <v>0</v>
      </c>
      <c r="F13" s="185">
        <v>100</v>
      </c>
      <c r="G13" s="185">
        <f t="shared" si="2"/>
        <v>80</v>
      </c>
      <c r="H13" s="185">
        <v>20</v>
      </c>
      <c r="I13" s="185">
        <f t="shared" si="3"/>
        <v>0</v>
      </c>
      <c r="J13" s="185">
        <v>100</v>
      </c>
      <c r="K13" s="185">
        <f t="shared" si="4"/>
        <v>100</v>
      </c>
      <c r="L13" s="185">
        <v>0</v>
      </c>
      <c r="M13" s="185">
        <f t="shared" si="5"/>
        <v>0</v>
      </c>
      <c r="N13" s="185">
        <v>100</v>
      </c>
      <c r="O13" s="185">
        <f t="shared" si="6"/>
        <v>80</v>
      </c>
      <c r="P13" s="185">
        <v>20</v>
      </c>
      <c r="Q13" s="185">
        <f t="shared" si="7"/>
        <v>0</v>
      </c>
      <c r="R13" s="185">
        <v>100</v>
      </c>
      <c r="S13" s="185">
        <f t="shared" si="8"/>
        <v>100</v>
      </c>
      <c r="T13" s="185">
        <v>0</v>
      </c>
      <c r="U13" s="185">
        <f t="shared" si="9"/>
        <v>100</v>
      </c>
      <c r="V13" s="185">
        <v>0</v>
      </c>
      <c r="W13" s="185">
        <f t="shared" si="10"/>
        <v>100</v>
      </c>
      <c r="X13" s="185">
        <v>0</v>
      </c>
      <c r="Y13" s="185">
        <f t="shared" si="11"/>
        <v>0</v>
      </c>
      <c r="Z13" s="185">
        <v>100</v>
      </c>
      <c r="AA13" s="185">
        <f t="shared" si="12"/>
        <v>100</v>
      </c>
      <c r="AB13" s="185">
        <v>0</v>
      </c>
      <c r="AC13" s="185">
        <f t="shared" si="13"/>
        <v>0</v>
      </c>
      <c r="AD13" s="185">
        <v>100</v>
      </c>
      <c r="AE13" s="185">
        <f t="shared" si="14"/>
        <v>100</v>
      </c>
      <c r="AF13" s="185">
        <v>0</v>
      </c>
      <c r="AG13" s="185">
        <f t="shared" si="15"/>
        <v>0</v>
      </c>
      <c r="AH13" s="185">
        <v>100</v>
      </c>
      <c r="AI13" s="185">
        <f t="shared" si="16"/>
        <v>100</v>
      </c>
      <c r="AJ13" s="185">
        <v>0</v>
      </c>
      <c r="AK13" s="185">
        <f t="shared" si="17"/>
        <v>20</v>
      </c>
      <c r="AL13" s="185">
        <v>80</v>
      </c>
      <c r="AM13" s="185">
        <f t="shared" si="18"/>
        <v>80</v>
      </c>
      <c r="AN13" s="185">
        <v>20</v>
      </c>
      <c r="AO13" s="185">
        <f t="shared" si="19"/>
        <v>0</v>
      </c>
      <c r="AP13" s="185">
        <v>100</v>
      </c>
      <c r="AQ13" s="185">
        <f t="shared" si="20"/>
        <v>100</v>
      </c>
      <c r="AR13" s="185">
        <v>0</v>
      </c>
      <c r="AS13" s="185">
        <f t="shared" si="21"/>
        <v>0</v>
      </c>
      <c r="AT13" s="185">
        <v>100</v>
      </c>
      <c r="AU13" s="185">
        <f t="shared" si="22"/>
        <v>100</v>
      </c>
      <c r="AV13" s="185">
        <v>0</v>
      </c>
      <c r="AW13" s="185">
        <f t="shared" si="23"/>
        <v>0</v>
      </c>
      <c r="AX13" s="185">
        <v>100</v>
      </c>
      <c r="AY13" s="187"/>
    </row>
    <row r="14" spans="1:51">
      <c r="A14" s="185">
        <v>4</v>
      </c>
      <c r="B14" s="186" t="s">
        <v>329</v>
      </c>
      <c r="C14" s="185">
        <f t="shared" si="0"/>
        <v>80</v>
      </c>
      <c r="D14" s="185">
        <v>20</v>
      </c>
      <c r="E14" s="185">
        <f t="shared" si="1"/>
        <v>0</v>
      </c>
      <c r="F14" s="185">
        <v>100</v>
      </c>
      <c r="G14" s="185">
        <f t="shared" si="2"/>
        <v>80</v>
      </c>
      <c r="H14" s="185">
        <v>20</v>
      </c>
      <c r="I14" s="185">
        <f t="shared" si="3"/>
        <v>0</v>
      </c>
      <c r="J14" s="185">
        <v>100</v>
      </c>
      <c r="K14" s="185">
        <f t="shared" si="4"/>
        <v>100</v>
      </c>
      <c r="L14" s="185">
        <v>0</v>
      </c>
      <c r="M14" s="185">
        <f t="shared" si="5"/>
        <v>0</v>
      </c>
      <c r="N14" s="185">
        <v>100</v>
      </c>
      <c r="O14" s="185">
        <f t="shared" si="6"/>
        <v>80</v>
      </c>
      <c r="P14" s="185">
        <v>20</v>
      </c>
      <c r="Q14" s="185">
        <f t="shared" si="7"/>
        <v>0</v>
      </c>
      <c r="R14" s="185">
        <v>100</v>
      </c>
      <c r="S14" s="185">
        <f t="shared" si="8"/>
        <v>100</v>
      </c>
      <c r="T14" s="185">
        <v>0</v>
      </c>
      <c r="U14" s="185">
        <f t="shared" si="9"/>
        <v>100</v>
      </c>
      <c r="V14" s="185">
        <v>0</v>
      </c>
      <c r="W14" s="185">
        <f t="shared" si="10"/>
        <v>100</v>
      </c>
      <c r="X14" s="185">
        <v>0</v>
      </c>
      <c r="Y14" s="185">
        <f t="shared" si="11"/>
        <v>0</v>
      </c>
      <c r="Z14" s="185">
        <v>100</v>
      </c>
      <c r="AA14" s="185">
        <f t="shared" si="12"/>
        <v>100</v>
      </c>
      <c r="AB14" s="185">
        <v>0</v>
      </c>
      <c r="AC14" s="185">
        <f t="shared" si="13"/>
        <v>0</v>
      </c>
      <c r="AD14" s="185">
        <v>100</v>
      </c>
      <c r="AE14" s="185">
        <f t="shared" si="14"/>
        <v>100</v>
      </c>
      <c r="AF14" s="185">
        <v>0</v>
      </c>
      <c r="AG14" s="185">
        <f t="shared" si="15"/>
        <v>0</v>
      </c>
      <c r="AH14" s="185">
        <v>100</v>
      </c>
      <c r="AI14" s="185">
        <f t="shared" si="16"/>
        <v>100</v>
      </c>
      <c r="AJ14" s="185">
        <v>0</v>
      </c>
      <c r="AK14" s="185">
        <f t="shared" si="17"/>
        <v>20</v>
      </c>
      <c r="AL14" s="185">
        <v>80</v>
      </c>
      <c r="AM14" s="185">
        <f t="shared" si="18"/>
        <v>80</v>
      </c>
      <c r="AN14" s="185">
        <v>20</v>
      </c>
      <c r="AO14" s="185">
        <f t="shared" si="19"/>
        <v>0</v>
      </c>
      <c r="AP14" s="185">
        <v>100</v>
      </c>
      <c r="AQ14" s="185">
        <f t="shared" si="20"/>
        <v>100</v>
      </c>
      <c r="AR14" s="185">
        <v>0</v>
      </c>
      <c r="AS14" s="185">
        <f t="shared" si="21"/>
        <v>0</v>
      </c>
      <c r="AT14" s="185">
        <v>100</v>
      </c>
      <c r="AU14" s="185">
        <f t="shared" si="22"/>
        <v>100</v>
      </c>
      <c r="AV14" s="185">
        <v>0</v>
      </c>
      <c r="AW14" s="185">
        <f t="shared" si="23"/>
        <v>0</v>
      </c>
      <c r="AX14" s="185">
        <v>100</v>
      </c>
      <c r="AY14" s="187"/>
    </row>
    <row r="15" spans="1:51">
      <c r="A15" s="185">
        <v>5</v>
      </c>
      <c r="B15" s="186" t="s">
        <v>330</v>
      </c>
      <c r="C15" s="185">
        <f t="shared" si="0"/>
        <v>80</v>
      </c>
      <c r="D15" s="185">
        <v>20</v>
      </c>
      <c r="E15" s="185">
        <f t="shared" si="1"/>
        <v>0</v>
      </c>
      <c r="F15" s="185">
        <v>100</v>
      </c>
      <c r="G15" s="185">
        <f t="shared" si="2"/>
        <v>80</v>
      </c>
      <c r="H15" s="185">
        <v>20</v>
      </c>
      <c r="I15" s="185">
        <f t="shared" si="3"/>
        <v>0</v>
      </c>
      <c r="J15" s="185">
        <v>100</v>
      </c>
      <c r="K15" s="185">
        <f t="shared" si="4"/>
        <v>100</v>
      </c>
      <c r="L15" s="185">
        <v>0</v>
      </c>
      <c r="M15" s="185">
        <f t="shared" si="5"/>
        <v>0</v>
      </c>
      <c r="N15" s="185">
        <v>100</v>
      </c>
      <c r="O15" s="185">
        <f t="shared" si="6"/>
        <v>80</v>
      </c>
      <c r="P15" s="185">
        <v>20</v>
      </c>
      <c r="Q15" s="185">
        <f t="shared" si="7"/>
        <v>0</v>
      </c>
      <c r="R15" s="185">
        <v>100</v>
      </c>
      <c r="S15" s="185">
        <f t="shared" si="8"/>
        <v>100</v>
      </c>
      <c r="T15" s="185">
        <v>0</v>
      </c>
      <c r="U15" s="185">
        <f t="shared" si="9"/>
        <v>100</v>
      </c>
      <c r="V15" s="185">
        <v>0</v>
      </c>
      <c r="W15" s="185">
        <f t="shared" si="10"/>
        <v>100</v>
      </c>
      <c r="X15" s="185">
        <v>0</v>
      </c>
      <c r="Y15" s="185">
        <f t="shared" si="11"/>
        <v>0</v>
      </c>
      <c r="Z15" s="185">
        <v>100</v>
      </c>
      <c r="AA15" s="185">
        <f t="shared" si="12"/>
        <v>100</v>
      </c>
      <c r="AB15" s="185">
        <v>0</v>
      </c>
      <c r="AC15" s="185">
        <f t="shared" si="13"/>
        <v>0</v>
      </c>
      <c r="AD15" s="185">
        <v>100</v>
      </c>
      <c r="AE15" s="185">
        <f t="shared" si="14"/>
        <v>100</v>
      </c>
      <c r="AF15" s="185">
        <v>0</v>
      </c>
      <c r="AG15" s="185">
        <f t="shared" si="15"/>
        <v>0</v>
      </c>
      <c r="AH15" s="185">
        <v>100</v>
      </c>
      <c r="AI15" s="185">
        <f t="shared" si="16"/>
        <v>100</v>
      </c>
      <c r="AJ15" s="185">
        <v>0</v>
      </c>
      <c r="AK15" s="185">
        <f t="shared" si="17"/>
        <v>20</v>
      </c>
      <c r="AL15" s="185">
        <v>80</v>
      </c>
      <c r="AM15" s="185">
        <f t="shared" si="18"/>
        <v>80</v>
      </c>
      <c r="AN15" s="185">
        <v>20</v>
      </c>
      <c r="AO15" s="185">
        <f t="shared" si="19"/>
        <v>0</v>
      </c>
      <c r="AP15" s="185">
        <v>100</v>
      </c>
      <c r="AQ15" s="185">
        <f t="shared" si="20"/>
        <v>100</v>
      </c>
      <c r="AR15" s="185">
        <v>0</v>
      </c>
      <c r="AS15" s="185">
        <f t="shared" si="21"/>
        <v>0</v>
      </c>
      <c r="AT15" s="185">
        <v>100</v>
      </c>
      <c r="AU15" s="185">
        <f t="shared" si="22"/>
        <v>100</v>
      </c>
      <c r="AV15" s="185">
        <v>0</v>
      </c>
      <c r="AW15" s="185">
        <f t="shared" si="23"/>
        <v>0</v>
      </c>
      <c r="AX15" s="185">
        <v>100</v>
      </c>
      <c r="AY15" s="187"/>
    </row>
    <row r="16" spans="1:51">
      <c r="A16" s="185">
        <v>6</v>
      </c>
      <c r="B16" s="186" t="s">
        <v>331</v>
      </c>
      <c r="C16" s="185">
        <f t="shared" si="0"/>
        <v>80</v>
      </c>
      <c r="D16" s="185">
        <v>20</v>
      </c>
      <c r="E16" s="185">
        <f t="shared" si="1"/>
        <v>0</v>
      </c>
      <c r="F16" s="185">
        <v>100</v>
      </c>
      <c r="G16" s="185">
        <f t="shared" si="2"/>
        <v>80</v>
      </c>
      <c r="H16" s="185">
        <v>20</v>
      </c>
      <c r="I16" s="185">
        <f t="shared" si="3"/>
        <v>0</v>
      </c>
      <c r="J16" s="185">
        <v>100</v>
      </c>
      <c r="K16" s="185">
        <f t="shared" si="4"/>
        <v>100</v>
      </c>
      <c r="L16" s="185">
        <v>0</v>
      </c>
      <c r="M16" s="185">
        <f t="shared" si="5"/>
        <v>0</v>
      </c>
      <c r="N16" s="185">
        <v>100</v>
      </c>
      <c r="O16" s="185">
        <f t="shared" si="6"/>
        <v>80</v>
      </c>
      <c r="P16" s="185">
        <v>20</v>
      </c>
      <c r="Q16" s="185">
        <f t="shared" si="7"/>
        <v>0</v>
      </c>
      <c r="R16" s="185">
        <v>100</v>
      </c>
      <c r="S16" s="185">
        <f t="shared" si="8"/>
        <v>100</v>
      </c>
      <c r="T16" s="185">
        <v>0</v>
      </c>
      <c r="U16" s="185">
        <f t="shared" si="9"/>
        <v>100</v>
      </c>
      <c r="V16" s="185">
        <v>0</v>
      </c>
      <c r="W16" s="185">
        <f t="shared" si="10"/>
        <v>100</v>
      </c>
      <c r="X16" s="185">
        <v>0</v>
      </c>
      <c r="Y16" s="185">
        <f t="shared" si="11"/>
        <v>0</v>
      </c>
      <c r="Z16" s="185">
        <v>100</v>
      </c>
      <c r="AA16" s="185">
        <f t="shared" si="12"/>
        <v>100</v>
      </c>
      <c r="AB16" s="185">
        <v>0</v>
      </c>
      <c r="AC16" s="185">
        <f t="shared" si="13"/>
        <v>0</v>
      </c>
      <c r="AD16" s="185">
        <v>100</v>
      </c>
      <c r="AE16" s="185">
        <f t="shared" si="14"/>
        <v>100</v>
      </c>
      <c r="AF16" s="185">
        <v>0</v>
      </c>
      <c r="AG16" s="185">
        <f t="shared" si="15"/>
        <v>0</v>
      </c>
      <c r="AH16" s="185">
        <v>100</v>
      </c>
      <c r="AI16" s="185">
        <f t="shared" si="16"/>
        <v>100</v>
      </c>
      <c r="AJ16" s="185">
        <v>0</v>
      </c>
      <c r="AK16" s="185">
        <f t="shared" si="17"/>
        <v>20</v>
      </c>
      <c r="AL16" s="185">
        <v>80</v>
      </c>
      <c r="AM16" s="185">
        <f t="shared" si="18"/>
        <v>80</v>
      </c>
      <c r="AN16" s="185">
        <v>20</v>
      </c>
      <c r="AO16" s="185">
        <f t="shared" si="19"/>
        <v>0</v>
      </c>
      <c r="AP16" s="185">
        <v>100</v>
      </c>
      <c r="AQ16" s="185">
        <f t="shared" si="20"/>
        <v>100</v>
      </c>
      <c r="AR16" s="185">
        <v>0</v>
      </c>
      <c r="AS16" s="185">
        <f t="shared" si="21"/>
        <v>0</v>
      </c>
      <c r="AT16" s="185">
        <v>100</v>
      </c>
      <c r="AU16" s="185">
        <f t="shared" si="22"/>
        <v>100</v>
      </c>
      <c r="AV16" s="185">
        <v>0</v>
      </c>
      <c r="AW16" s="185">
        <f t="shared" si="23"/>
        <v>0</v>
      </c>
      <c r="AX16" s="185">
        <v>100</v>
      </c>
      <c r="AY16" s="187"/>
    </row>
    <row r="17" spans="1:51">
      <c r="A17" s="185">
        <v>7</v>
      </c>
      <c r="B17" s="186" t="s">
        <v>332</v>
      </c>
      <c r="C17" s="185">
        <f t="shared" si="0"/>
        <v>80</v>
      </c>
      <c r="D17" s="185">
        <v>20</v>
      </c>
      <c r="E17" s="185">
        <f t="shared" si="1"/>
        <v>0</v>
      </c>
      <c r="F17" s="185">
        <v>100</v>
      </c>
      <c r="G17" s="185">
        <f t="shared" si="2"/>
        <v>80</v>
      </c>
      <c r="H17" s="185">
        <v>20</v>
      </c>
      <c r="I17" s="185">
        <f t="shared" si="3"/>
        <v>0</v>
      </c>
      <c r="J17" s="185">
        <v>100</v>
      </c>
      <c r="K17" s="185">
        <f t="shared" si="4"/>
        <v>100</v>
      </c>
      <c r="L17" s="185">
        <v>0</v>
      </c>
      <c r="M17" s="185">
        <f t="shared" si="5"/>
        <v>0</v>
      </c>
      <c r="N17" s="185">
        <v>100</v>
      </c>
      <c r="O17" s="185">
        <f t="shared" si="6"/>
        <v>80</v>
      </c>
      <c r="P17" s="185">
        <v>20</v>
      </c>
      <c r="Q17" s="185">
        <f t="shared" si="7"/>
        <v>0</v>
      </c>
      <c r="R17" s="185">
        <v>100</v>
      </c>
      <c r="S17" s="185">
        <f t="shared" si="8"/>
        <v>100</v>
      </c>
      <c r="T17" s="185">
        <v>0</v>
      </c>
      <c r="U17" s="185">
        <f t="shared" si="9"/>
        <v>100</v>
      </c>
      <c r="V17" s="185">
        <v>0</v>
      </c>
      <c r="W17" s="185">
        <f t="shared" si="10"/>
        <v>100</v>
      </c>
      <c r="X17" s="185">
        <v>0</v>
      </c>
      <c r="Y17" s="185">
        <f t="shared" si="11"/>
        <v>0</v>
      </c>
      <c r="Z17" s="185">
        <v>100</v>
      </c>
      <c r="AA17" s="185">
        <f t="shared" si="12"/>
        <v>100</v>
      </c>
      <c r="AB17" s="185">
        <v>0</v>
      </c>
      <c r="AC17" s="185">
        <f t="shared" si="13"/>
        <v>0</v>
      </c>
      <c r="AD17" s="185">
        <v>100</v>
      </c>
      <c r="AE17" s="185">
        <f t="shared" si="14"/>
        <v>100</v>
      </c>
      <c r="AF17" s="185">
        <v>0</v>
      </c>
      <c r="AG17" s="185">
        <f t="shared" si="15"/>
        <v>0</v>
      </c>
      <c r="AH17" s="185">
        <v>100</v>
      </c>
      <c r="AI17" s="185">
        <f t="shared" si="16"/>
        <v>100</v>
      </c>
      <c r="AJ17" s="185">
        <v>0</v>
      </c>
      <c r="AK17" s="185">
        <f t="shared" si="17"/>
        <v>20</v>
      </c>
      <c r="AL17" s="185">
        <v>80</v>
      </c>
      <c r="AM17" s="185">
        <f t="shared" si="18"/>
        <v>80</v>
      </c>
      <c r="AN17" s="185">
        <v>20</v>
      </c>
      <c r="AO17" s="185">
        <f t="shared" si="19"/>
        <v>0</v>
      </c>
      <c r="AP17" s="185">
        <v>100</v>
      </c>
      <c r="AQ17" s="185">
        <f t="shared" si="20"/>
        <v>100</v>
      </c>
      <c r="AR17" s="185">
        <v>0</v>
      </c>
      <c r="AS17" s="185">
        <f t="shared" si="21"/>
        <v>0</v>
      </c>
      <c r="AT17" s="185">
        <v>100</v>
      </c>
      <c r="AU17" s="185">
        <f t="shared" si="22"/>
        <v>100</v>
      </c>
      <c r="AV17" s="185">
        <v>0</v>
      </c>
      <c r="AW17" s="185">
        <f t="shared" si="23"/>
        <v>0</v>
      </c>
      <c r="AX17" s="185">
        <v>100</v>
      </c>
      <c r="AY17" s="187"/>
    </row>
    <row r="18" spans="1:51">
      <c r="A18" s="185">
        <v>8</v>
      </c>
      <c r="B18" s="186" t="s">
        <v>333</v>
      </c>
      <c r="C18" s="185">
        <f t="shared" si="0"/>
        <v>80</v>
      </c>
      <c r="D18" s="185">
        <v>20</v>
      </c>
      <c r="E18" s="185">
        <f t="shared" si="1"/>
        <v>0</v>
      </c>
      <c r="F18" s="185">
        <v>100</v>
      </c>
      <c r="G18" s="185">
        <f t="shared" si="2"/>
        <v>80</v>
      </c>
      <c r="H18" s="185">
        <v>20</v>
      </c>
      <c r="I18" s="185">
        <f t="shared" si="3"/>
        <v>0</v>
      </c>
      <c r="J18" s="185">
        <v>100</v>
      </c>
      <c r="K18" s="185">
        <f t="shared" si="4"/>
        <v>100</v>
      </c>
      <c r="L18" s="185">
        <v>0</v>
      </c>
      <c r="M18" s="185">
        <f t="shared" si="5"/>
        <v>0</v>
      </c>
      <c r="N18" s="185">
        <v>100</v>
      </c>
      <c r="O18" s="185">
        <f t="shared" si="6"/>
        <v>80</v>
      </c>
      <c r="P18" s="185">
        <v>20</v>
      </c>
      <c r="Q18" s="185">
        <f t="shared" si="7"/>
        <v>0</v>
      </c>
      <c r="R18" s="185">
        <v>100</v>
      </c>
      <c r="S18" s="185">
        <f t="shared" si="8"/>
        <v>100</v>
      </c>
      <c r="T18" s="185">
        <v>0</v>
      </c>
      <c r="U18" s="185">
        <f t="shared" si="9"/>
        <v>100</v>
      </c>
      <c r="V18" s="185">
        <v>0</v>
      </c>
      <c r="W18" s="185">
        <f t="shared" si="10"/>
        <v>100</v>
      </c>
      <c r="X18" s="185">
        <v>0</v>
      </c>
      <c r="Y18" s="185">
        <f t="shared" si="11"/>
        <v>0</v>
      </c>
      <c r="Z18" s="185">
        <v>100</v>
      </c>
      <c r="AA18" s="185">
        <f t="shared" si="12"/>
        <v>100</v>
      </c>
      <c r="AB18" s="185">
        <v>0</v>
      </c>
      <c r="AC18" s="185">
        <f t="shared" si="13"/>
        <v>0</v>
      </c>
      <c r="AD18" s="185">
        <v>100</v>
      </c>
      <c r="AE18" s="185">
        <f t="shared" si="14"/>
        <v>100</v>
      </c>
      <c r="AF18" s="185">
        <v>0</v>
      </c>
      <c r="AG18" s="185">
        <f t="shared" si="15"/>
        <v>0</v>
      </c>
      <c r="AH18" s="185">
        <v>100</v>
      </c>
      <c r="AI18" s="185">
        <f t="shared" si="16"/>
        <v>100</v>
      </c>
      <c r="AJ18" s="185">
        <v>0</v>
      </c>
      <c r="AK18" s="185">
        <f t="shared" si="17"/>
        <v>20</v>
      </c>
      <c r="AL18" s="185">
        <v>80</v>
      </c>
      <c r="AM18" s="185">
        <f t="shared" si="18"/>
        <v>80</v>
      </c>
      <c r="AN18" s="185">
        <v>20</v>
      </c>
      <c r="AO18" s="185">
        <f t="shared" si="19"/>
        <v>0</v>
      </c>
      <c r="AP18" s="185">
        <v>100</v>
      </c>
      <c r="AQ18" s="185">
        <f t="shared" si="20"/>
        <v>100</v>
      </c>
      <c r="AR18" s="185">
        <v>0</v>
      </c>
      <c r="AS18" s="185">
        <f t="shared" si="21"/>
        <v>0</v>
      </c>
      <c r="AT18" s="185">
        <v>100</v>
      </c>
      <c r="AU18" s="185">
        <f t="shared" si="22"/>
        <v>100</v>
      </c>
      <c r="AV18" s="185">
        <v>0</v>
      </c>
      <c r="AW18" s="185">
        <f t="shared" si="23"/>
        <v>0</v>
      </c>
      <c r="AX18" s="185">
        <v>100</v>
      </c>
      <c r="AY18" s="187"/>
    </row>
    <row r="19" spans="1:51">
      <c r="A19" s="185">
        <v>9</v>
      </c>
      <c r="B19" s="186" t="s">
        <v>334</v>
      </c>
      <c r="C19" s="185">
        <f t="shared" si="0"/>
        <v>80</v>
      </c>
      <c r="D19" s="185">
        <v>20</v>
      </c>
      <c r="E19" s="185">
        <f t="shared" si="1"/>
        <v>0</v>
      </c>
      <c r="F19" s="185">
        <v>100</v>
      </c>
      <c r="G19" s="185">
        <f t="shared" si="2"/>
        <v>80</v>
      </c>
      <c r="H19" s="185">
        <v>20</v>
      </c>
      <c r="I19" s="185">
        <f t="shared" si="3"/>
        <v>0</v>
      </c>
      <c r="J19" s="185">
        <v>100</v>
      </c>
      <c r="K19" s="185">
        <f t="shared" si="4"/>
        <v>100</v>
      </c>
      <c r="L19" s="185">
        <v>0</v>
      </c>
      <c r="M19" s="185">
        <f t="shared" si="5"/>
        <v>0</v>
      </c>
      <c r="N19" s="185">
        <v>100</v>
      </c>
      <c r="O19" s="185">
        <f t="shared" si="6"/>
        <v>80</v>
      </c>
      <c r="P19" s="185">
        <v>20</v>
      </c>
      <c r="Q19" s="185">
        <f t="shared" si="7"/>
        <v>0</v>
      </c>
      <c r="R19" s="185">
        <v>100</v>
      </c>
      <c r="S19" s="185">
        <f t="shared" si="8"/>
        <v>100</v>
      </c>
      <c r="T19" s="185">
        <v>0</v>
      </c>
      <c r="U19" s="185">
        <f t="shared" si="9"/>
        <v>100</v>
      </c>
      <c r="V19" s="185">
        <v>0</v>
      </c>
      <c r="W19" s="185">
        <f t="shared" si="10"/>
        <v>100</v>
      </c>
      <c r="X19" s="185">
        <v>0</v>
      </c>
      <c r="Y19" s="185">
        <f t="shared" si="11"/>
        <v>0</v>
      </c>
      <c r="Z19" s="185">
        <v>100</v>
      </c>
      <c r="AA19" s="185">
        <f t="shared" si="12"/>
        <v>100</v>
      </c>
      <c r="AB19" s="185">
        <v>0</v>
      </c>
      <c r="AC19" s="185">
        <f t="shared" si="13"/>
        <v>0</v>
      </c>
      <c r="AD19" s="185">
        <v>100</v>
      </c>
      <c r="AE19" s="185">
        <f t="shared" si="14"/>
        <v>100</v>
      </c>
      <c r="AF19" s="185">
        <v>0</v>
      </c>
      <c r="AG19" s="185">
        <f t="shared" si="15"/>
        <v>0</v>
      </c>
      <c r="AH19" s="185">
        <v>100</v>
      </c>
      <c r="AI19" s="185">
        <f t="shared" si="16"/>
        <v>100</v>
      </c>
      <c r="AJ19" s="185">
        <v>0</v>
      </c>
      <c r="AK19" s="185">
        <f t="shared" si="17"/>
        <v>20</v>
      </c>
      <c r="AL19" s="185">
        <v>80</v>
      </c>
      <c r="AM19" s="185">
        <f t="shared" si="18"/>
        <v>80</v>
      </c>
      <c r="AN19" s="185">
        <v>20</v>
      </c>
      <c r="AO19" s="185">
        <f t="shared" si="19"/>
        <v>0</v>
      </c>
      <c r="AP19" s="185">
        <v>100</v>
      </c>
      <c r="AQ19" s="185">
        <f t="shared" si="20"/>
        <v>100</v>
      </c>
      <c r="AR19" s="185">
        <v>0</v>
      </c>
      <c r="AS19" s="185">
        <f t="shared" si="21"/>
        <v>0</v>
      </c>
      <c r="AT19" s="185">
        <v>100</v>
      </c>
      <c r="AU19" s="185">
        <f t="shared" si="22"/>
        <v>100</v>
      </c>
      <c r="AV19" s="185">
        <v>0</v>
      </c>
      <c r="AW19" s="185">
        <f t="shared" si="23"/>
        <v>0</v>
      </c>
      <c r="AX19" s="185">
        <v>100</v>
      </c>
      <c r="AY19" s="187"/>
    </row>
    <row r="20" spans="1:51">
      <c r="A20" s="185">
        <v>10</v>
      </c>
      <c r="B20" s="186" t="s">
        <v>335</v>
      </c>
      <c r="C20" s="185">
        <f t="shared" si="0"/>
        <v>80</v>
      </c>
      <c r="D20" s="185">
        <v>20</v>
      </c>
      <c r="E20" s="185">
        <f t="shared" si="1"/>
        <v>0</v>
      </c>
      <c r="F20" s="185">
        <v>100</v>
      </c>
      <c r="G20" s="185">
        <f t="shared" si="2"/>
        <v>80</v>
      </c>
      <c r="H20" s="185">
        <v>20</v>
      </c>
      <c r="I20" s="185">
        <f t="shared" si="3"/>
        <v>0</v>
      </c>
      <c r="J20" s="185">
        <v>100</v>
      </c>
      <c r="K20" s="185">
        <f t="shared" si="4"/>
        <v>100</v>
      </c>
      <c r="L20" s="185">
        <v>0</v>
      </c>
      <c r="M20" s="185">
        <f t="shared" si="5"/>
        <v>0</v>
      </c>
      <c r="N20" s="185">
        <v>100</v>
      </c>
      <c r="O20" s="185">
        <f t="shared" si="6"/>
        <v>80</v>
      </c>
      <c r="P20" s="185">
        <v>20</v>
      </c>
      <c r="Q20" s="185">
        <f t="shared" si="7"/>
        <v>0</v>
      </c>
      <c r="R20" s="185">
        <v>100</v>
      </c>
      <c r="S20" s="185">
        <f t="shared" si="8"/>
        <v>100</v>
      </c>
      <c r="T20" s="185">
        <v>0</v>
      </c>
      <c r="U20" s="185">
        <f t="shared" si="9"/>
        <v>100</v>
      </c>
      <c r="V20" s="185">
        <v>0</v>
      </c>
      <c r="W20" s="185">
        <f t="shared" si="10"/>
        <v>100</v>
      </c>
      <c r="X20" s="185">
        <v>0</v>
      </c>
      <c r="Y20" s="185">
        <f t="shared" si="11"/>
        <v>0</v>
      </c>
      <c r="Z20" s="185">
        <v>100</v>
      </c>
      <c r="AA20" s="185">
        <f t="shared" si="12"/>
        <v>100</v>
      </c>
      <c r="AB20" s="185">
        <v>0</v>
      </c>
      <c r="AC20" s="185">
        <f t="shared" si="13"/>
        <v>0</v>
      </c>
      <c r="AD20" s="185">
        <v>100</v>
      </c>
      <c r="AE20" s="185">
        <f t="shared" si="14"/>
        <v>100</v>
      </c>
      <c r="AF20" s="185">
        <v>0</v>
      </c>
      <c r="AG20" s="185">
        <f t="shared" si="15"/>
        <v>0</v>
      </c>
      <c r="AH20" s="185">
        <v>100</v>
      </c>
      <c r="AI20" s="185">
        <f t="shared" si="16"/>
        <v>100</v>
      </c>
      <c r="AJ20" s="185">
        <v>0</v>
      </c>
      <c r="AK20" s="185">
        <f t="shared" si="17"/>
        <v>20</v>
      </c>
      <c r="AL20" s="185">
        <v>80</v>
      </c>
      <c r="AM20" s="185">
        <f t="shared" si="18"/>
        <v>80</v>
      </c>
      <c r="AN20" s="185">
        <v>20</v>
      </c>
      <c r="AO20" s="185">
        <f t="shared" si="19"/>
        <v>0</v>
      </c>
      <c r="AP20" s="185">
        <v>100</v>
      </c>
      <c r="AQ20" s="185">
        <f t="shared" si="20"/>
        <v>100</v>
      </c>
      <c r="AR20" s="185">
        <v>0</v>
      </c>
      <c r="AS20" s="185">
        <f t="shared" si="21"/>
        <v>0</v>
      </c>
      <c r="AT20" s="185">
        <v>100</v>
      </c>
      <c r="AU20" s="185">
        <f t="shared" si="22"/>
        <v>100</v>
      </c>
      <c r="AV20" s="185">
        <v>0</v>
      </c>
      <c r="AW20" s="185">
        <f t="shared" si="23"/>
        <v>0</v>
      </c>
      <c r="AX20" s="185">
        <v>100</v>
      </c>
      <c r="AY20" s="187"/>
    </row>
    <row r="21" spans="1:51">
      <c r="A21" s="185">
        <v>11</v>
      </c>
      <c r="B21" s="186" t="s">
        <v>336</v>
      </c>
      <c r="C21" s="185">
        <f t="shared" si="0"/>
        <v>80</v>
      </c>
      <c r="D21" s="185">
        <v>20</v>
      </c>
      <c r="E21" s="185">
        <f t="shared" si="1"/>
        <v>0</v>
      </c>
      <c r="F21" s="185">
        <v>100</v>
      </c>
      <c r="G21" s="185">
        <f t="shared" si="2"/>
        <v>80</v>
      </c>
      <c r="H21" s="185">
        <v>20</v>
      </c>
      <c r="I21" s="185">
        <f t="shared" si="3"/>
        <v>0</v>
      </c>
      <c r="J21" s="185">
        <v>100</v>
      </c>
      <c r="K21" s="185">
        <f t="shared" si="4"/>
        <v>100</v>
      </c>
      <c r="L21" s="185">
        <v>0</v>
      </c>
      <c r="M21" s="185">
        <f t="shared" si="5"/>
        <v>0</v>
      </c>
      <c r="N21" s="185">
        <v>100</v>
      </c>
      <c r="O21" s="185">
        <f t="shared" si="6"/>
        <v>80</v>
      </c>
      <c r="P21" s="185">
        <v>20</v>
      </c>
      <c r="Q21" s="185">
        <f t="shared" si="7"/>
        <v>0</v>
      </c>
      <c r="R21" s="185">
        <v>100</v>
      </c>
      <c r="S21" s="185">
        <f t="shared" si="8"/>
        <v>100</v>
      </c>
      <c r="T21" s="185">
        <v>0</v>
      </c>
      <c r="U21" s="185">
        <f t="shared" si="9"/>
        <v>100</v>
      </c>
      <c r="V21" s="185">
        <v>0</v>
      </c>
      <c r="W21" s="185">
        <f t="shared" si="10"/>
        <v>100</v>
      </c>
      <c r="X21" s="185">
        <v>0</v>
      </c>
      <c r="Y21" s="185">
        <f t="shared" si="11"/>
        <v>0</v>
      </c>
      <c r="Z21" s="185">
        <v>100</v>
      </c>
      <c r="AA21" s="185">
        <f t="shared" si="12"/>
        <v>100</v>
      </c>
      <c r="AB21" s="185">
        <v>0</v>
      </c>
      <c r="AC21" s="185">
        <f t="shared" si="13"/>
        <v>0</v>
      </c>
      <c r="AD21" s="185">
        <v>100</v>
      </c>
      <c r="AE21" s="185">
        <f t="shared" si="14"/>
        <v>100</v>
      </c>
      <c r="AF21" s="185">
        <v>0</v>
      </c>
      <c r="AG21" s="185">
        <f t="shared" si="15"/>
        <v>0</v>
      </c>
      <c r="AH21" s="185">
        <v>100</v>
      </c>
      <c r="AI21" s="185">
        <f t="shared" si="16"/>
        <v>100</v>
      </c>
      <c r="AJ21" s="185">
        <v>0</v>
      </c>
      <c r="AK21" s="185">
        <f t="shared" si="17"/>
        <v>20</v>
      </c>
      <c r="AL21" s="185">
        <v>80</v>
      </c>
      <c r="AM21" s="185">
        <f t="shared" si="18"/>
        <v>80</v>
      </c>
      <c r="AN21" s="185">
        <v>20</v>
      </c>
      <c r="AO21" s="185">
        <f t="shared" si="19"/>
        <v>0</v>
      </c>
      <c r="AP21" s="185">
        <v>100</v>
      </c>
      <c r="AQ21" s="185">
        <f t="shared" si="20"/>
        <v>100</v>
      </c>
      <c r="AR21" s="185">
        <v>0</v>
      </c>
      <c r="AS21" s="185">
        <f t="shared" si="21"/>
        <v>0</v>
      </c>
      <c r="AT21" s="185">
        <v>100</v>
      </c>
      <c r="AU21" s="185">
        <f t="shared" si="22"/>
        <v>100</v>
      </c>
      <c r="AV21" s="185">
        <v>0</v>
      </c>
      <c r="AW21" s="185">
        <f t="shared" si="23"/>
        <v>0</v>
      </c>
      <c r="AX21" s="185">
        <v>100</v>
      </c>
      <c r="AY21" s="187"/>
    </row>
    <row r="22" spans="1:51">
      <c r="A22" s="185">
        <v>12</v>
      </c>
      <c r="B22" s="186" t="s">
        <v>337</v>
      </c>
      <c r="C22" s="185">
        <f t="shared" si="0"/>
        <v>80</v>
      </c>
      <c r="D22" s="185">
        <v>20</v>
      </c>
      <c r="E22" s="185">
        <f t="shared" si="1"/>
        <v>0</v>
      </c>
      <c r="F22" s="185">
        <v>100</v>
      </c>
      <c r="G22" s="185">
        <f t="shared" si="2"/>
        <v>80</v>
      </c>
      <c r="H22" s="185">
        <v>20</v>
      </c>
      <c r="I22" s="185">
        <f t="shared" si="3"/>
        <v>0</v>
      </c>
      <c r="J22" s="185">
        <v>100</v>
      </c>
      <c r="K22" s="185">
        <f t="shared" si="4"/>
        <v>100</v>
      </c>
      <c r="L22" s="185">
        <v>0</v>
      </c>
      <c r="M22" s="185">
        <f t="shared" si="5"/>
        <v>0</v>
      </c>
      <c r="N22" s="185">
        <v>100</v>
      </c>
      <c r="O22" s="185">
        <f t="shared" si="6"/>
        <v>80</v>
      </c>
      <c r="P22" s="185">
        <v>20</v>
      </c>
      <c r="Q22" s="185">
        <f t="shared" si="7"/>
        <v>0</v>
      </c>
      <c r="R22" s="185">
        <v>100</v>
      </c>
      <c r="S22" s="185">
        <f t="shared" si="8"/>
        <v>100</v>
      </c>
      <c r="T22" s="185">
        <v>0</v>
      </c>
      <c r="U22" s="185">
        <f t="shared" si="9"/>
        <v>100</v>
      </c>
      <c r="V22" s="185">
        <v>0</v>
      </c>
      <c r="W22" s="185">
        <f t="shared" si="10"/>
        <v>100</v>
      </c>
      <c r="X22" s="185">
        <v>0</v>
      </c>
      <c r="Y22" s="185">
        <f t="shared" si="11"/>
        <v>0</v>
      </c>
      <c r="Z22" s="185">
        <v>100</v>
      </c>
      <c r="AA22" s="185">
        <f t="shared" si="12"/>
        <v>100</v>
      </c>
      <c r="AB22" s="185">
        <v>0</v>
      </c>
      <c r="AC22" s="185">
        <f t="shared" si="13"/>
        <v>0</v>
      </c>
      <c r="AD22" s="185">
        <v>100</v>
      </c>
      <c r="AE22" s="185">
        <f t="shared" si="14"/>
        <v>100</v>
      </c>
      <c r="AF22" s="185">
        <v>0</v>
      </c>
      <c r="AG22" s="185">
        <f t="shared" si="15"/>
        <v>0</v>
      </c>
      <c r="AH22" s="185">
        <v>100</v>
      </c>
      <c r="AI22" s="185">
        <f t="shared" si="16"/>
        <v>100</v>
      </c>
      <c r="AJ22" s="185">
        <v>0</v>
      </c>
      <c r="AK22" s="185">
        <f t="shared" si="17"/>
        <v>20</v>
      </c>
      <c r="AL22" s="185">
        <v>80</v>
      </c>
      <c r="AM22" s="185">
        <f t="shared" si="18"/>
        <v>80</v>
      </c>
      <c r="AN22" s="185">
        <v>20</v>
      </c>
      <c r="AO22" s="185">
        <f t="shared" si="19"/>
        <v>0</v>
      </c>
      <c r="AP22" s="185">
        <v>100</v>
      </c>
      <c r="AQ22" s="185">
        <f t="shared" si="20"/>
        <v>100</v>
      </c>
      <c r="AR22" s="185">
        <v>0</v>
      </c>
      <c r="AS22" s="185">
        <f t="shared" si="21"/>
        <v>0</v>
      </c>
      <c r="AT22" s="185">
        <v>100</v>
      </c>
      <c r="AU22" s="185">
        <f t="shared" si="22"/>
        <v>100</v>
      </c>
      <c r="AV22" s="185">
        <v>0</v>
      </c>
      <c r="AW22" s="185">
        <f t="shared" si="23"/>
        <v>0</v>
      </c>
      <c r="AX22" s="185">
        <v>100</v>
      </c>
      <c r="AY22" s="187"/>
    </row>
    <row r="23" spans="1:51">
      <c r="A23" s="185">
        <v>13</v>
      </c>
      <c r="B23" s="186" t="s">
        <v>338</v>
      </c>
      <c r="C23" s="185">
        <f t="shared" si="0"/>
        <v>80</v>
      </c>
      <c r="D23" s="185">
        <v>20</v>
      </c>
      <c r="E23" s="185">
        <f t="shared" si="1"/>
        <v>0</v>
      </c>
      <c r="F23" s="185">
        <v>100</v>
      </c>
      <c r="G23" s="185">
        <f t="shared" si="2"/>
        <v>80</v>
      </c>
      <c r="H23" s="185">
        <v>20</v>
      </c>
      <c r="I23" s="185">
        <f t="shared" si="3"/>
        <v>0</v>
      </c>
      <c r="J23" s="185">
        <v>100</v>
      </c>
      <c r="K23" s="185">
        <f t="shared" si="4"/>
        <v>100</v>
      </c>
      <c r="L23" s="185">
        <v>0</v>
      </c>
      <c r="M23" s="185">
        <f t="shared" si="5"/>
        <v>0</v>
      </c>
      <c r="N23" s="185">
        <v>100</v>
      </c>
      <c r="O23" s="185">
        <f t="shared" si="6"/>
        <v>80</v>
      </c>
      <c r="P23" s="185">
        <v>20</v>
      </c>
      <c r="Q23" s="185">
        <f t="shared" si="7"/>
        <v>0</v>
      </c>
      <c r="R23" s="185">
        <v>100</v>
      </c>
      <c r="S23" s="185">
        <f t="shared" si="8"/>
        <v>100</v>
      </c>
      <c r="T23" s="185">
        <v>0</v>
      </c>
      <c r="U23" s="185">
        <f t="shared" si="9"/>
        <v>100</v>
      </c>
      <c r="V23" s="185">
        <v>0</v>
      </c>
      <c r="W23" s="185">
        <f t="shared" si="10"/>
        <v>100</v>
      </c>
      <c r="X23" s="185">
        <v>0</v>
      </c>
      <c r="Y23" s="185">
        <f t="shared" si="11"/>
        <v>0</v>
      </c>
      <c r="Z23" s="185">
        <v>100</v>
      </c>
      <c r="AA23" s="185">
        <f t="shared" si="12"/>
        <v>100</v>
      </c>
      <c r="AB23" s="185">
        <v>0</v>
      </c>
      <c r="AC23" s="185">
        <f t="shared" si="13"/>
        <v>0</v>
      </c>
      <c r="AD23" s="185">
        <v>100</v>
      </c>
      <c r="AE23" s="185">
        <f t="shared" si="14"/>
        <v>100</v>
      </c>
      <c r="AF23" s="185">
        <v>0</v>
      </c>
      <c r="AG23" s="185">
        <f t="shared" si="15"/>
        <v>0</v>
      </c>
      <c r="AH23" s="185">
        <v>100</v>
      </c>
      <c r="AI23" s="185">
        <f t="shared" si="16"/>
        <v>100</v>
      </c>
      <c r="AJ23" s="185">
        <v>0</v>
      </c>
      <c r="AK23" s="185">
        <f t="shared" si="17"/>
        <v>20</v>
      </c>
      <c r="AL23" s="185">
        <v>80</v>
      </c>
      <c r="AM23" s="185">
        <f t="shared" si="18"/>
        <v>80</v>
      </c>
      <c r="AN23" s="185">
        <v>20</v>
      </c>
      <c r="AO23" s="185">
        <f t="shared" si="19"/>
        <v>0</v>
      </c>
      <c r="AP23" s="185">
        <v>100</v>
      </c>
      <c r="AQ23" s="185">
        <f t="shared" si="20"/>
        <v>100</v>
      </c>
      <c r="AR23" s="185">
        <v>0</v>
      </c>
      <c r="AS23" s="185">
        <f t="shared" si="21"/>
        <v>0</v>
      </c>
      <c r="AT23" s="185">
        <v>100</v>
      </c>
      <c r="AU23" s="185">
        <f t="shared" si="22"/>
        <v>100</v>
      </c>
      <c r="AV23" s="185">
        <v>0</v>
      </c>
      <c r="AW23" s="185">
        <f t="shared" si="23"/>
        <v>0</v>
      </c>
      <c r="AX23" s="185">
        <v>100</v>
      </c>
      <c r="AY23" s="187"/>
    </row>
    <row r="24" spans="1:51">
      <c r="A24" s="185">
        <v>14</v>
      </c>
      <c r="B24" s="186" t="s">
        <v>339</v>
      </c>
      <c r="C24" s="185">
        <f t="shared" si="0"/>
        <v>80</v>
      </c>
      <c r="D24" s="185">
        <v>20</v>
      </c>
      <c r="E24" s="185">
        <f t="shared" si="1"/>
        <v>0</v>
      </c>
      <c r="F24" s="185">
        <v>100</v>
      </c>
      <c r="G24" s="185">
        <f t="shared" si="2"/>
        <v>80</v>
      </c>
      <c r="H24" s="185">
        <v>20</v>
      </c>
      <c r="I24" s="185">
        <f t="shared" si="3"/>
        <v>0</v>
      </c>
      <c r="J24" s="185">
        <v>100</v>
      </c>
      <c r="K24" s="185">
        <f t="shared" si="4"/>
        <v>100</v>
      </c>
      <c r="L24" s="185">
        <v>0</v>
      </c>
      <c r="M24" s="185">
        <f t="shared" si="5"/>
        <v>0</v>
      </c>
      <c r="N24" s="185">
        <v>100</v>
      </c>
      <c r="O24" s="185">
        <f t="shared" si="6"/>
        <v>80</v>
      </c>
      <c r="P24" s="185">
        <v>20</v>
      </c>
      <c r="Q24" s="185">
        <f t="shared" si="7"/>
        <v>0</v>
      </c>
      <c r="R24" s="185">
        <v>100</v>
      </c>
      <c r="S24" s="185">
        <f t="shared" si="8"/>
        <v>100</v>
      </c>
      <c r="T24" s="185">
        <v>0</v>
      </c>
      <c r="U24" s="185">
        <f t="shared" si="9"/>
        <v>100</v>
      </c>
      <c r="V24" s="185">
        <v>0</v>
      </c>
      <c r="W24" s="185">
        <f t="shared" si="10"/>
        <v>100</v>
      </c>
      <c r="X24" s="185">
        <v>0</v>
      </c>
      <c r="Y24" s="185">
        <f t="shared" si="11"/>
        <v>0</v>
      </c>
      <c r="Z24" s="185">
        <v>100</v>
      </c>
      <c r="AA24" s="185">
        <f t="shared" si="12"/>
        <v>100</v>
      </c>
      <c r="AB24" s="185">
        <v>0</v>
      </c>
      <c r="AC24" s="185">
        <f t="shared" si="13"/>
        <v>0</v>
      </c>
      <c r="AD24" s="185">
        <v>100</v>
      </c>
      <c r="AE24" s="185">
        <f t="shared" si="14"/>
        <v>100</v>
      </c>
      <c r="AF24" s="185">
        <v>0</v>
      </c>
      <c r="AG24" s="185">
        <f t="shared" si="15"/>
        <v>0</v>
      </c>
      <c r="AH24" s="185">
        <v>100</v>
      </c>
      <c r="AI24" s="185">
        <f t="shared" si="16"/>
        <v>100</v>
      </c>
      <c r="AJ24" s="185">
        <v>0</v>
      </c>
      <c r="AK24" s="185">
        <f t="shared" si="17"/>
        <v>20</v>
      </c>
      <c r="AL24" s="185">
        <v>80</v>
      </c>
      <c r="AM24" s="185">
        <f t="shared" si="18"/>
        <v>80</v>
      </c>
      <c r="AN24" s="185">
        <v>20</v>
      </c>
      <c r="AO24" s="185">
        <f t="shared" si="19"/>
        <v>0</v>
      </c>
      <c r="AP24" s="185">
        <v>100</v>
      </c>
      <c r="AQ24" s="185">
        <f t="shared" si="20"/>
        <v>100</v>
      </c>
      <c r="AR24" s="185">
        <v>0</v>
      </c>
      <c r="AS24" s="185">
        <f t="shared" si="21"/>
        <v>0</v>
      </c>
      <c r="AT24" s="185">
        <v>100</v>
      </c>
      <c r="AU24" s="185">
        <f t="shared" si="22"/>
        <v>100</v>
      </c>
      <c r="AV24" s="185">
        <v>0</v>
      </c>
      <c r="AW24" s="185">
        <f t="shared" si="23"/>
        <v>0</v>
      </c>
      <c r="AX24" s="185">
        <v>100</v>
      </c>
      <c r="AY24" s="187"/>
    </row>
    <row r="25" spans="1:51">
      <c r="A25" s="185">
        <v>15</v>
      </c>
      <c r="B25" s="186" t="s">
        <v>340</v>
      </c>
      <c r="C25" s="185">
        <f t="shared" si="0"/>
        <v>80</v>
      </c>
      <c r="D25" s="185">
        <v>20</v>
      </c>
      <c r="E25" s="185">
        <f t="shared" si="1"/>
        <v>0</v>
      </c>
      <c r="F25" s="185">
        <v>100</v>
      </c>
      <c r="G25" s="185">
        <f t="shared" si="2"/>
        <v>80</v>
      </c>
      <c r="H25" s="185">
        <v>20</v>
      </c>
      <c r="I25" s="185">
        <f t="shared" si="3"/>
        <v>0</v>
      </c>
      <c r="J25" s="185">
        <v>100</v>
      </c>
      <c r="K25" s="185">
        <f t="shared" si="4"/>
        <v>100</v>
      </c>
      <c r="L25" s="185">
        <v>0</v>
      </c>
      <c r="M25" s="185">
        <f t="shared" si="5"/>
        <v>0</v>
      </c>
      <c r="N25" s="185">
        <v>100</v>
      </c>
      <c r="O25" s="185">
        <f t="shared" si="6"/>
        <v>80</v>
      </c>
      <c r="P25" s="185">
        <v>20</v>
      </c>
      <c r="Q25" s="185">
        <f t="shared" si="7"/>
        <v>0</v>
      </c>
      <c r="R25" s="185">
        <v>100</v>
      </c>
      <c r="S25" s="185">
        <f t="shared" si="8"/>
        <v>100</v>
      </c>
      <c r="T25" s="185">
        <v>0</v>
      </c>
      <c r="U25" s="185">
        <f t="shared" si="9"/>
        <v>100</v>
      </c>
      <c r="V25" s="185">
        <v>0</v>
      </c>
      <c r="W25" s="185">
        <f t="shared" si="10"/>
        <v>100</v>
      </c>
      <c r="X25" s="185">
        <v>0</v>
      </c>
      <c r="Y25" s="185">
        <f t="shared" si="11"/>
        <v>0</v>
      </c>
      <c r="Z25" s="185">
        <v>100</v>
      </c>
      <c r="AA25" s="185">
        <f t="shared" si="12"/>
        <v>100</v>
      </c>
      <c r="AB25" s="185">
        <v>0</v>
      </c>
      <c r="AC25" s="185">
        <f t="shared" si="13"/>
        <v>0</v>
      </c>
      <c r="AD25" s="185">
        <v>100</v>
      </c>
      <c r="AE25" s="185">
        <f t="shared" si="14"/>
        <v>100</v>
      </c>
      <c r="AF25" s="185">
        <v>0</v>
      </c>
      <c r="AG25" s="185">
        <f t="shared" si="15"/>
        <v>0</v>
      </c>
      <c r="AH25" s="185">
        <v>100</v>
      </c>
      <c r="AI25" s="185">
        <f t="shared" si="16"/>
        <v>100</v>
      </c>
      <c r="AJ25" s="185">
        <v>0</v>
      </c>
      <c r="AK25" s="185">
        <f t="shared" si="17"/>
        <v>20</v>
      </c>
      <c r="AL25" s="185">
        <v>80</v>
      </c>
      <c r="AM25" s="185">
        <f t="shared" si="18"/>
        <v>80</v>
      </c>
      <c r="AN25" s="185">
        <v>20</v>
      </c>
      <c r="AO25" s="185">
        <f t="shared" si="19"/>
        <v>0</v>
      </c>
      <c r="AP25" s="185">
        <v>100</v>
      </c>
      <c r="AQ25" s="185">
        <f t="shared" si="20"/>
        <v>100</v>
      </c>
      <c r="AR25" s="185">
        <v>0</v>
      </c>
      <c r="AS25" s="185">
        <f t="shared" si="21"/>
        <v>0</v>
      </c>
      <c r="AT25" s="185">
        <v>100</v>
      </c>
      <c r="AU25" s="185">
        <f t="shared" si="22"/>
        <v>100</v>
      </c>
      <c r="AV25" s="185">
        <v>0</v>
      </c>
      <c r="AW25" s="185">
        <f t="shared" si="23"/>
        <v>0</v>
      </c>
      <c r="AX25" s="185">
        <v>100</v>
      </c>
      <c r="AY25" s="187"/>
    </row>
  </sheetData>
  <mergeCells count="44">
    <mergeCell ref="A1:B1"/>
    <mergeCell ref="AU1:AW1"/>
    <mergeCell ref="A2:AX2"/>
    <mergeCell ref="A3:AX3"/>
    <mergeCell ref="A6:A7"/>
    <mergeCell ref="B6:B7"/>
    <mergeCell ref="C6:AX6"/>
    <mergeCell ref="C7:F7"/>
    <mergeCell ref="G7:J7"/>
    <mergeCell ref="K7:N7"/>
    <mergeCell ref="AM7:AP7"/>
    <mergeCell ref="AQ7:AT7"/>
    <mergeCell ref="AU7:AX7"/>
    <mergeCell ref="AA7:AD7"/>
    <mergeCell ref="AE7:AH7"/>
    <mergeCell ref="AI7:AL7"/>
    <mergeCell ref="C8:D8"/>
    <mergeCell ref="E8:F8"/>
    <mergeCell ref="G8:H8"/>
    <mergeCell ref="I8:J8"/>
    <mergeCell ref="K8:L8"/>
    <mergeCell ref="AI8:AJ8"/>
    <mergeCell ref="AK8:AL8"/>
    <mergeCell ref="M8:N8"/>
    <mergeCell ref="O8:P8"/>
    <mergeCell ref="O7:R7"/>
    <mergeCell ref="S7:V7"/>
    <mergeCell ref="W7:Z7"/>
    <mergeCell ref="A4:AX4"/>
    <mergeCell ref="AO8:AP8"/>
    <mergeCell ref="AQ8:AR8"/>
    <mergeCell ref="AS8:AT8"/>
    <mergeCell ref="AU8:AV8"/>
    <mergeCell ref="AW8:AX8"/>
    <mergeCell ref="AM8:AN8"/>
    <mergeCell ref="Q8:R8"/>
    <mergeCell ref="S8:T8"/>
    <mergeCell ref="U8:V8"/>
    <mergeCell ref="W8:X8"/>
    <mergeCell ref="Y8:Z8"/>
    <mergeCell ref="AA8:AB8"/>
    <mergeCell ref="AC8:AD8"/>
    <mergeCell ref="AE8:AF8"/>
    <mergeCell ref="AG8:AH8"/>
  </mergeCells>
  <pageMargins left="0.23" right="0.1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46</vt:lpstr>
      <vt:lpstr>47</vt:lpstr>
      <vt:lpstr>48</vt:lpstr>
      <vt:lpstr>49</vt:lpstr>
      <vt:lpstr>50</vt:lpstr>
      <vt:lpstr>51 - ĐT-NS-TCDN</vt:lpstr>
      <vt:lpstr>52 - ĐT</vt:lpstr>
      <vt:lpstr>53</vt:lpstr>
      <vt:lpstr>54</vt:lpstr>
      <vt:lpstr>55</vt:lpstr>
      <vt:lpstr>56</vt:lpstr>
      <vt:lpstr>57-ĐT</vt:lpstr>
      <vt:lpstr>58-ĐT</vt:lpstr>
      <vt:lpstr>'53'!Print_Titles</vt:lpstr>
      <vt:lpstr>'58-ĐT'!Print_Titles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Tan Minh</dc:creator>
  <cp:lastModifiedBy>Windows 10</cp:lastModifiedBy>
  <cp:lastPrinted>2023-02-19T14:56:10Z</cp:lastPrinted>
  <dcterms:created xsi:type="dcterms:W3CDTF">2023-01-31T02:08:53Z</dcterms:created>
  <dcterms:modified xsi:type="dcterms:W3CDTF">2023-02-19T14:56:17Z</dcterms:modified>
</cp:coreProperties>
</file>