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Trinh HDND\"/>
    </mc:Choice>
  </mc:AlternateContent>
  <xr:revisionPtr revIDLastSave="0" documentId="13_ncr:1_{982FB60C-485D-436A-BB42-DDCC806E2400}" xr6:coauthVersionLast="47" xr6:coauthVersionMax="47" xr10:uidLastSave="{00000000-0000-0000-0000-000000000000}"/>
  <bookViews>
    <workbookView xWindow="-120" yWindow="-120" windowWidth="29040" windowHeight="15840" activeTab="6" xr2:uid="{8CCA56DD-E671-41E6-9946-DFD7848A7EC7}"/>
  </bookViews>
  <sheets>
    <sheet name="45.1" sheetId="1" r:id="rId1"/>
    <sheet name="45.2" sheetId="2" r:id="rId2"/>
    <sheet name="45.3" sheetId="3" r:id="rId3"/>
    <sheet name="45.5" sheetId="5" r:id="rId4"/>
    <sheet name="45.4" sheetId="4" r:id="rId5"/>
    <sheet name="45.6" sheetId="6" r:id="rId6"/>
    <sheet name="45.7"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0051">#REF!</definedName>
    <definedName name="\0061">#REF!</definedName>
    <definedName name="\0061a">#REF!</definedName>
    <definedName name="\0062a">#REF!</definedName>
    <definedName name="\0062b">#REF!</definedName>
    <definedName name="\0062c">#REF!</definedName>
    <definedName name="\0063">#REF!</definedName>
    <definedName name="\0063a">#REF!</definedName>
    <definedName name="\0064">#REF!</definedName>
    <definedName name="\0081">#REF!</definedName>
    <definedName name="\0082">#REF!</definedName>
    <definedName name="\010">#REF!</definedName>
    <definedName name="\4001a">#REF!</definedName>
    <definedName name="\4001b">#REF!</definedName>
    <definedName name="\4002a">#REF!</definedName>
    <definedName name="\4002b">#REF!</definedName>
    <definedName name="\4003a">#REF!</definedName>
    <definedName name="\4003b">#REF!</definedName>
    <definedName name="\4004">#REF!</definedName>
    <definedName name="\4005">#REF!</definedName>
    <definedName name="\4006">#REF!</definedName>
    <definedName name="\4007">#REF!</definedName>
    <definedName name="\4013">#REF!</definedName>
    <definedName name="\4041">#REF!</definedName>
    <definedName name="\4042">#REF!</definedName>
    <definedName name="\4043">#REF!</definedName>
    <definedName name="\4044">#REF!</definedName>
    <definedName name="\4051">#REF!</definedName>
    <definedName name="\4052">#REF!</definedName>
    <definedName name="\4053">#REF!</definedName>
    <definedName name="\4054">#REF!</definedName>
    <definedName name="\4055">#REF!</definedName>
    <definedName name="\4056">#REF!</definedName>
    <definedName name="\4057">#REF!</definedName>
    <definedName name="\4061">#REF!</definedName>
    <definedName name="\4062">#REF!</definedName>
    <definedName name="\4063">#REF!</definedName>
    <definedName name="\4064">#REF!</definedName>
    <definedName name="\4065">#REF!</definedName>
    <definedName name="\4066">#REF!</definedName>
    <definedName name="\4071">#REF!</definedName>
    <definedName name="\4072">#REF!</definedName>
    <definedName name="\4073">#REF!</definedName>
    <definedName name="\4074">#REF!</definedName>
    <definedName name="\4075">#REF!</definedName>
    <definedName name="\4076">#REF!</definedName>
    <definedName name="\5001">#REF!</definedName>
    <definedName name="\50010a">#REF!</definedName>
    <definedName name="\50010b">#REF!</definedName>
    <definedName name="\50011a">#REF!</definedName>
    <definedName name="\50011b">#REF!</definedName>
    <definedName name="\50011c">#REF!</definedName>
    <definedName name="\5002">#REF!</definedName>
    <definedName name="\5003a">#REF!</definedName>
    <definedName name="\5003b">#REF!</definedName>
    <definedName name="\5004a">#REF!</definedName>
    <definedName name="\5004b">#REF!</definedName>
    <definedName name="\5004c">#REF!</definedName>
    <definedName name="\5004d">#REF!</definedName>
    <definedName name="\5004e">#REF!</definedName>
    <definedName name="\5004f">#REF!</definedName>
    <definedName name="\5004g">#REF!</definedName>
    <definedName name="\5005a">#REF!</definedName>
    <definedName name="\5005b">#REF!</definedName>
    <definedName name="\5005c">#REF!</definedName>
    <definedName name="\5006">#REF!</definedName>
    <definedName name="\5007">#REF!</definedName>
    <definedName name="\5008a">#REF!</definedName>
    <definedName name="\5008b">#REF!</definedName>
    <definedName name="\5009">#REF!</definedName>
    <definedName name="\5021">#REF!</definedName>
    <definedName name="\5022">#REF!</definedName>
    <definedName name="\5023">#REF!</definedName>
    <definedName name="\5041">#REF!</definedName>
    <definedName name="\5045">#REF!</definedName>
    <definedName name="\505">#REF!</definedName>
    <definedName name="\506">#REF!</definedName>
    <definedName name="\5081">#REF!</definedName>
    <definedName name="\5082">#REF!</definedName>
    <definedName name="\6001a">#REF!</definedName>
    <definedName name="\6001b">#REF!</definedName>
    <definedName name="\6001c">#REF!</definedName>
    <definedName name="\6002">#REF!</definedName>
    <definedName name="\6003">#REF!</definedName>
    <definedName name="\6004">#REF!</definedName>
    <definedName name="\6012">#REF!</definedName>
    <definedName name="\6021">#REF!</definedName>
    <definedName name="\6051">#REF!</definedName>
    <definedName name="\6052">#REF!</definedName>
    <definedName name="\6053">#REF!</definedName>
    <definedName name="\6055">#REF!</definedName>
    <definedName name="\6061">#REF!</definedName>
    <definedName name="\6101">#REF!</definedName>
    <definedName name="\6102">#REF!</definedName>
    <definedName name="\6121">#REF!</definedName>
    <definedName name="\6122">#REF!</definedName>
    <definedName name="\6123">#REF!</definedName>
    <definedName name="\6125">#REF!</definedName>
    <definedName name="\T">#REF!</definedName>
    <definedName name="_">#N/A</definedName>
    <definedName name="_________a1" hidden="1">{"'Sheet1'!$L$16"}</definedName>
    <definedName name="_________ban2" hidden="1">{"'Sheet1'!$L$16"}</definedName>
    <definedName name="_________h1" hidden="1">{"'Sheet1'!$L$16"}</definedName>
    <definedName name="_________hu1" hidden="1">{"'Sheet1'!$L$16"}</definedName>
    <definedName name="_________hu2" hidden="1">{"'Sheet1'!$L$16"}</definedName>
    <definedName name="_________hu5" hidden="1">{"'Sheet1'!$L$16"}</definedName>
    <definedName name="_________hu6" hidden="1">{"'Sheet1'!$L$16"}</definedName>
    <definedName name="_________M36" hidden="1">{"'Sheet1'!$L$16"}</definedName>
    <definedName name="_________PA3" hidden="1">{"'Sheet1'!$L$16"}</definedName>
    <definedName name="_________Tru21" hidden="1">{"'Sheet1'!$L$16"}</definedName>
    <definedName name="________a1" hidden="1">{"'Sheet1'!$L$16"}</definedName>
    <definedName name="________h1" hidden="1">{"'Sheet1'!$L$16"}</definedName>
    <definedName name="________hu1" hidden="1">{"'Sheet1'!$L$16"}</definedName>
    <definedName name="________hu2" hidden="1">{"'Sheet1'!$L$16"}</definedName>
    <definedName name="________hu5" hidden="1">{"'Sheet1'!$L$16"}</definedName>
    <definedName name="________hu6" hidden="1">{"'Sheet1'!$L$16"}</definedName>
    <definedName name="_______a1" hidden="1">{"'Sheet1'!$L$16"}</definedName>
    <definedName name="_______ban2" hidden="1">{"'Sheet1'!$L$16"}</definedName>
    <definedName name="_______h1" hidden="1">{"'Sheet1'!$L$16"}</definedName>
    <definedName name="_______hu1" hidden="1">{"'Sheet1'!$L$16"}</definedName>
    <definedName name="_______hu2" hidden="1">{"'Sheet1'!$L$16"}</definedName>
    <definedName name="_______hu5" hidden="1">{"'Sheet1'!$L$16"}</definedName>
    <definedName name="_______hu6" hidden="1">{"'Sheet1'!$L$16"}</definedName>
    <definedName name="_______M36" hidden="1">{"'Sheet1'!$L$16"}</definedName>
    <definedName name="_______PA3" hidden="1">{"'Sheet1'!$L$16"}</definedName>
    <definedName name="_______Tru21" hidden="1">{"'Sheet1'!$L$16"}</definedName>
    <definedName name="______a1" hidden="1">{"'Sheet1'!$L$16"}</definedName>
    <definedName name="______B1" hidden="1">{"'Sheet1'!$L$16"}</definedName>
    <definedName name="______ban2" hidden="1">{"'Sheet1'!$L$16"}</definedName>
    <definedName name="______h1" hidden="1">{"'Sheet1'!$L$16"}</definedName>
    <definedName name="______hu1" hidden="1">{"'Sheet1'!$L$16"}</definedName>
    <definedName name="______hu2" hidden="1">{"'Sheet1'!$L$16"}</definedName>
    <definedName name="______hu5" hidden="1">{"'Sheet1'!$L$16"}</definedName>
    <definedName name="______hu6" hidden="1">{"'Sheet1'!$L$16"}</definedName>
    <definedName name="______M36" hidden="1">{"'Sheet1'!$L$16"}</definedName>
    <definedName name="______PA3" hidden="1">{"'Sheet1'!$L$16"}</definedName>
    <definedName name="______Tru21" hidden="1">{"'Sheet1'!$L$16"}</definedName>
    <definedName name="_____a1" hidden="1">{"'Sheet1'!$L$16"}</definedName>
    <definedName name="_____B1" hidden="1">{"'Sheet1'!$L$16"}</definedName>
    <definedName name="_____ban2" hidden="1">{"'Sheet1'!$L$16"}</definedName>
    <definedName name="_____h1" hidden="1">{"'Sheet1'!$L$16"}</definedName>
    <definedName name="_____hu1" hidden="1">{"'Sheet1'!$L$16"}</definedName>
    <definedName name="_____hu2" hidden="1">{"'Sheet1'!$L$16"}</definedName>
    <definedName name="_____hu5" hidden="1">{"'Sheet1'!$L$16"}</definedName>
    <definedName name="_____hu6" hidden="1">{"'Sheet1'!$L$16"}</definedName>
    <definedName name="_____M36" hidden="1">{"'Sheet1'!$L$16"}</definedName>
    <definedName name="_____NSO2" hidden="1">{"'Sheet1'!$L$16"}</definedName>
    <definedName name="_____PA3" hidden="1">{"'Sheet1'!$L$16"}</definedName>
    <definedName name="_____Tru21"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cep1" hidden="1">{"'Sheet1'!$L$16"}</definedName>
    <definedName name="____Coc39" hidden="1">{"'Sheet1'!$L$16"}</definedName>
    <definedName name="____CON1">#REF!</definedName>
    <definedName name="____CON2">#REF!</definedName>
    <definedName name="____Goi8" hidden="1">{"'Sheet1'!$L$16"}</definedName>
    <definedName name="____h1" hidden="1">{"'Sheet1'!$L$16"}</definedName>
    <definedName name="____hom2">#REF!</definedName>
    <definedName name="____hsm2">1.1289</definedName>
    <definedName name="____hu1" hidden="1">{"'Sheet1'!$L$16"}</definedName>
    <definedName name="____hu2" hidden="1">{"'Sheet1'!$L$16"}</definedName>
    <definedName name="____hu5" hidden="1">{"'Sheet1'!$L$16"}</definedName>
    <definedName name="____hu6" hidden="1">{"'Sheet1'!$L$16"}</definedName>
    <definedName name="____KM188">#REF!</definedName>
    <definedName name="____km189">#REF!</definedName>
    <definedName name="____km193">#REF!</definedName>
    <definedName name="____km194">#REF!</definedName>
    <definedName name="____km195">#REF!</definedName>
    <definedName name="____km196">#REF!</definedName>
    <definedName name="____km197">#REF!</definedName>
    <definedName name="____km198">#REF!</definedName>
    <definedName name="____Lan1" hidden="1">{"'Sheet1'!$L$16"}</definedName>
    <definedName name="____LAN3" hidden="1">{"'Sheet1'!$L$16"}</definedName>
    <definedName name="____lk2" hidden="1">{"'Sheet1'!$L$16"}</definedName>
    <definedName name="____M36" hidden="1">{"'Sheet1'!$L$16"}</definedName>
    <definedName name="____NCL100">#REF!</definedName>
    <definedName name="____NCL200">#REF!</definedName>
    <definedName name="____NCL250">#REF!</definedName>
    <definedName name="____nin190">#REF!</definedName>
    <definedName name="____NSO2" hidden="1">{"'Sheet1'!$L$16"}</definedName>
    <definedName name="____PA3" hidden="1">{"'Sheet1'!$L$16"}</definedName>
    <definedName name="____Pl2" hidden="1">{"'Sheet1'!$L$16"}</definedName>
    <definedName name="____SN3">#REF!</definedName>
    <definedName name="____sua20">#REF!</definedName>
    <definedName name="____sua30">#REF!</definedName>
    <definedName name="____TB1">#REF!</definedName>
    <definedName name="____TL3">#REF!</definedName>
    <definedName name="____Tru21" hidden="1">{"'Sheet1'!$L$16"}</definedName>
    <definedName name="____tt3" hidden="1">{"'Sheet1'!$L$16"}</definedName>
    <definedName name="____TT31" hidden="1">{"'Sheet1'!$L$16"}</definedName>
    <definedName name="____VL100">#REF!</definedName>
    <definedName name="____VL250">#REF!</definedName>
    <definedName name="____xlfn.BAHTTEXT" hidden="1">#NAME?</definedName>
    <definedName name="___a1" hidden="1">{"'Sheet1'!$L$16"}</definedName>
    <definedName name="___atn1">#REF!</definedName>
    <definedName name="___atn10">#REF!</definedName>
    <definedName name="___atn2">#REF!</definedName>
    <definedName name="___atn3">#REF!</definedName>
    <definedName name="___atn4">#REF!</definedName>
    <definedName name="___atn5">#REF!</definedName>
    <definedName name="___atn6">#REF!</definedName>
    <definedName name="___atn7">#REF!</definedName>
    <definedName name="___atn8">#REF!</definedName>
    <definedName name="___atn9">#REF!</definedName>
    <definedName name="___B1" hidden="1">{"'Sheet1'!$L$16"}</definedName>
    <definedName name="___ban2" hidden="1">{"'Sheet1'!$L$16"}</definedName>
    <definedName name="___boi1">#REF!</definedName>
    <definedName name="___boi2">#REF!</definedName>
    <definedName name="___btm10">#REF!</definedName>
    <definedName name="___btm100">#REF!</definedName>
    <definedName name="___BTM250">#REF!</definedName>
    <definedName name="___btM300">#REF!</definedName>
    <definedName name="___cao1">#REF!</definedName>
    <definedName name="___cao2">#REF!</definedName>
    <definedName name="___cao3">#REF!</definedName>
    <definedName name="___cao4">#REF!</definedName>
    <definedName name="___cao5">#REF!</definedName>
    <definedName name="___cao6">#REF!</definedName>
    <definedName name="___cep1" hidden="1">{"'Sheet1'!$L$16"}</definedName>
    <definedName name="___Coc39" hidden="1">{"'Sheet1'!$L$16"}</definedName>
    <definedName name="___CON1">#REF!</definedName>
    <definedName name="___CON2">#REF!</definedName>
    <definedName name="___dai1">#REF!</definedName>
    <definedName name="___dai2">#REF!</definedName>
    <definedName name="___dai3">#REF!</definedName>
    <definedName name="___dai4">#REF!</definedName>
    <definedName name="___dai5">#REF!</definedName>
    <definedName name="___dai6">#REF!</definedName>
    <definedName name="___dan1">#REF!</definedName>
    <definedName name="___dan2">#REF!</definedName>
    <definedName name="___ddn400">#REF!</definedName>
    <definedName name="___ddn600">#REF!</definedName>
    <definedName name="___deo1">#REF!</definedName>
    <definedName name="___deo10">#REF!</definedName>
    <definedName name="___deo2">#REF!</definedName>
    <definedName name="___deo3">#REF!</definedName>
    <definedName name="___deo4">#REF!</definedName>
    <definedName name="___deo5">#REF!</definedName>
    <definedName name="___deo6">#REF!</definedName>
    <definedName name="___deo7">#REF!</definedName>
    <definedName name="___deo8">#REF!</definedName>
    <definedName name="___deo9">#REF!</definedName>
    <definedName name="___Goi8" hidden="1">{"'Sheet1'!$L$16"}</definedName>
    <definedName name="___gon4">#REF!</definedName>
    <definedName name="___h1" hidden="1">{"'Sheet1'!$L$16"}</definedName>
    <definedName name="___hsm2">1.1289</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km190">#REF!</definedName>
    <definedName name="___km191">#REF!</definedName>
    <definedName name="___km192">#REF!</definedName>
    <definedName name="___Lan1" hidden="1">{"'Sheet1'!$L$16"}</definedName>
    <definedName name="___LAN3" hidden="1">{"'Sheet1'!$L$16"}</definedName>
    <definedName name="___lap1">#REF!</definedName>
    <definedName name="___lap2">#REF!</definedName>
    <definedName name="___lk2" hidden="1">{"'Sheet1'!$L$16"}</definedName>
    <definedName name="___M36" hidden="1">{"'Sheet1'!$L$16"}</definedName>
    <definedName name="___MAC12">#REF!</definedName>
    <definedName name="___MAC46">#REF!</definedName>
    <definedName name="___NET2">#REF!</definedName>
    <definedName name="___NSO2" hidden="1">{"'Sheet1'!$L$16"}</definedName>
    <definedName name="___PA3" hidden="1">{"'Sheet1'!$L$16"}</definedName>
    <definedName name="___phi10">#REF!</definedName>
    <definedName name="___phi12">#REF!</definedName>
    <definedName name="___phi14">#REF!</definedName>
    <definedName name="___phi16">#REF!</definedName>
    <definedName name="___phi18">#REF!</definedName>
    <definedName name="___phi20">#REF!</definedName>
    <definedName name="___phi22">#REF!</definedName>
    <definedName name="___phi25">#REF!</definedName>
    <definedName name="___phi28">#REF!</definedName>
    <definedName name="___phi6">#REF!</definedName>
    <definedName name="___phi8">#REF!</definedName>
    <definedName name="___Pl2" hidden="1">{"'Sheet1'!$L$16"}</definedName>
    <definedName name="___PL3" hidden="1">#REF!</definedName>
    <definedName name="___sat16">#REF!</definedName>
    <definedName name="___sat20">#REF!</definedName>
    <definedName name="___sc1">#REF!</definedName>
    <definedName name="___SC2">#REF!</definedName>
    <definedName name="___sc3">#REF!</definedName>
    <definedName name="___slg1">#REF!</definedName>
    <definedName name="___slg2">#REF!</definedName>
    <definedName name="___slg3">#REF!</definedName>
    <definedName name="___slg4">#REF!</definedName>
    <definedName name="___slg5">#REF!</definedName>
    <definedName name="___slg6">#REF!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L1">#REF!</definedName>
    <definedName name="___TL2">#REF!</definedName>
    <definedName name="___TLA120">#REF!</definedName>
    <definedName name="___TLA35">#REF!</definedName>
    <definedName name="___TLA50">#REF!</definedName>
    <definedName name="___TLA70">#REF!</definedName>
    <definedName name="___TLA95">#REF!</definedName>
    <definedName name="___Tru21" hidden="1">{"'Sheet1'!$L$16"}</definedName>
    <definedName name="___tt3" hidden="1">{"'Sheet1'!$L$16"}</definedName>
    <definedName name="___TT31" hidden="1">{"'Sheet1'!$L$16"}</definedName>
    <definedName name="___xlfn.BAHTTEXT" hidden="1">#NAME?</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16550">'[1]CT -THVLNC'!#REF!</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B1" hidden="1">{"'Sheet1'!$L$16"}</definedName>
    <definedName name="__ban1">#REF!</definedName>
    <definedName name="__ban2" hidden="1">{"'Sheet1'!$L$16"}</definedName>
    <definedName name="__bat1">#REF!</definedName>
    <definedName name="__boi1">#REF!</definedName>
    <definedName name="__boi2">#REF!</definedName>
    <definedName name="__boi3">#REF!</definedName>
    <definedName name="__boi4">#REF!</definedName>
    <definedName name="__btc20">#REF!</definedName>
    <definedName name="__btc30">#REF!</definedName>
    <definedName name="__btc35">#REF!</definedName>
    <definedName name="__btm10">#REF!</definedName>
    <definedName name="__btm100">#REF!</definedName>
    <definedName name="__BTM150">#REF!</definedName>
    <definedName name="__BTM200">#REF!</definedName>
    <definedName name="__BTM250">#REF!</definedName>
    <definedName name="__btm300">#REF!</definedName>
    <definedName name="__BTM50">#REF!</definedName>
    <definedName name="__bua25">#REF!</definedName>
    <definedName name="__but1">#REF!</definedName>
    <definedName name="__but11">#REF!</definedName>
    <definedName name="__but2">#REF!</definedName>
    <definedName name="__but22">#REF!</definedName>
    <definedName name="__but3">#REF!</definedName>
    <definedName name="__but33">#REF!</definedName>
    <definedName name="__but4">#REF!</definedName>
    <definedName name="__but44">#REF!</definedName>
    <definedName name="__but5">#REF!</definedName>
    <definedName name="__but55">#REF!</definedName>
    <definedName name="__but6">#REF!</definedName>
    <definedName name="__but66">#REF!</definedName>
    <definedName name="__Can2">#REF!</definedName>
    <definedName name="__cao1">#REF!</definedName>
    <definedName name="__cao2">#REF!</definedName>
    <definedName name="__cao3">#REF!</definedName>
    <definedName name="__cao4">#REF!</definedName>
    <definedName name="__cao5">#REF!</definedName>
    <definedName name="__cao6">#REF!</definedName>
    <definedName name="__cat2">#REF!</definedName>
    <definedName name="__cat3">#REF!</definedName>
    <definedName name="__cat4">#REF!</definedName>
    <definedName name="__cat5">#REF!</definedName>
    <definedName name="__cau10">#REF!</definedName>
    <definedName name="__cau16">#REF!</definedName>
    <definedName name="__cau25">#REF!</definedName>
    <definedName name="__cau40">#REF!</definedName>
    <definedName name="__cau5">#REF!</definedName>
    <definedName name="__cau50">#REF!</definedName>
    <definedName name="__cep1" hidden="1">{"'Sheet1'!$L$16"}</definedName>
    <definedName name="__ckn12">#REF!</definedName>
    <definedName name="__CNA50">#REF!</definedName>
    <definedName name="__Coc39" hidden="1">{"'Sheet1'!$L$16"}</definedName>
    <definedName name="__CON1">#REF!</definedName>
    <definedName name="__CON2">#REF!</definedName>
    <definedName name="__Count">9</definedName>
    <definedName name="__cpd1">#REF!</definedName>
    <definedName name="__cpd2">#REF!</definedName>
    <definedName name="__CT250">'[2]dongia (2)'!#REF!</definedName>
    <definedName name="__ct456789">IF(#REF!="","",#REF!*#REF!)</definedName>
    <definedName name="__CVC1">#REF!</definedName>
    <definedName name="__dai1">#REF!</definedName>
    <definedName name="__dai2">#REF!</definedName>
    <definedName name="__dai3">#REF!</definedName>
    <definedName name="__dai4">#REF!</definedName>
    <definedName name="__dai5">#REF!</definedName>
    <definedName name="__dai6">#REF!</definedName>
    <definedName name="__dam18">#REF!</definedName>
    <definedName name="__dan1">#REF!</definedName>
    <definedName name="__dan2">#REF!</definedName>
    <definedName name="__dao1">#REF!</definedName>
    <definedName name="__dbu1">#REF!</definedName>
    <definedName name="__dbu2">#REF!</definedName>
    <definedName name="__ddn400">#REF!</definedName>
    <definedName name="__ddn600">#REF!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E99999">#REF!</definedName>
    <definedName name="__ech2">#REF!</definedName>
    <definedName name="__FIL2">#REF!</definedName>
    <definedName name="__gis150">#REF!</definedName>
    <definedName name="__Goi8" hidden="1">{"'Sheet1'!$L$16"}</definedName>
    <definedName name="__gon4">#REF!</definedName>
    <definedName name="__h1" hidden="1">{"'Sheet1'!$L$16"}</definedName>
    <definedName name="__H500866">#REF!</definedName>
    <definedName name="__han23">#REF!</definedName>
    <definedName name="__hau1">#REF!</definedName>
    <definedName name="__hau12">#REF!</definedName>
    <definedName name="__hau2">#REF!</definedName>
    <definedName name="__hom2">#REF!</definedName>
    <definedName name="__hsm2">1.1289</definedName>
    <definedName name="__hso2">#REF!</definedName>
    <definedName name="__hu1" hidden="1">{"'Sheet1'!$L$16"}</definedName>
    <definedName name="__hu2" hidden="1">{"'Sheet1'!$L$16"}</definedName>
    <definedName name="__hu5" hidden="1">{"'Sheet1'!$L$16"}</definedName>
    <definedName name="__hu6" hidden="1">{"'Sheet1'!$L$16"}</definedName>
    <definedName name="__hvk1">#REF!</definedName>
    <definedName name="__hvk2">#REF!</definedName>
    <definedName name="__hvk3">#REF!</definedName>
    <definedName name="__IntlFixup" hidden="1">TRUE</definedName>
    <definedName name="__isc1">0.035</definedName>
    <definedName name="__isc2">0.02</definedName>
    <definedName name="__isc3">0.054</definedName>
    <definedName name="__JK4">#REF!</definedName>
    <definedName name="__kl1">#REF!</definedName>
    <definedName name="__KL2">#REF!</definedName>
    <definedName name="__KL3">#REF!</definedName>
    <definedName name="__KL4">#REF!</definedName>
    <definedName name="__KL5">#REF!</definedName>
    <definedName name="__KL6">#REF!</definedName>
    <definedName name="__KL7">#REF!</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kn12">#REF!</definedName>
    <definedName name="__Lan1" hidden="1">{"'Sheet1'!$L$16"}</definedName>
    <definedName name="__LAN3" hidden="1">{"'Sheet1'!$L$16"}</definedName>
    <definedName name="__lap1">#REF!</definedName>
    <definedName name="__lap2">#REF!</definedName>
    <definedName name="__lk2" hidden="1">{"'Sheet1'!$L$16"}</definedName>
    <definedName name="__lop16">#REF!</definedName>
    <definedName name="__lop25">#REF!</definedName>
    <definedName name="__lop9">#REF!</definedName>
    <definedName name="__lu13">#REF!</definedName>
    <definedName name="__lu85">#REF!</definedName>
    <definedName name="__M36" hidden="1">{"'Sheet1'!$L$16"}</definedName>
    <definedName name="__ma1">#REF!</definedName>
    <definedName name="__ma10">#REF!</definedName>
    <definedName name="__ma2">#REF!</definedName>
    <definedName name="__ma3">#REF!</definedName>
    <definedName name="__ma4">#REF!</definedName>
    <definedName name="__ma5">#REF!</definedName>
    <definedName name="__ma6">#REF!</definedName>
    <definedName name="__ma7">#REF!</definedName>
    <definedName name="__ma8">#REF!</definedName>
    <definedName name="__ma9">#REF!</definedName>
    <definedName name="__MAC12">#REF!</definedName>
    <definedName name="__MAC46">#REF!</definedName>
    <definedName name="__may2">#REF!</definedName>
    <definedName name="__may3">#REF!</definedName>
    <definedName name="__MDL1">#REF!</definedName>
    <definedName name="__Mgh2">#REF!</definedName>
    <definedName name="__mh1">#REF!</definedName>
    <definedName name="__Mh2">#REF!</definedName>
    <definedName name="__mh3">#REF!</definedName>
    <definedName name="__mh4">#REF!</definedName>
    <definedName name="__mix6">#REF!</definedName>
    <definedName name="__msl100">#REF!</definedName>
    <definedName name="__msl200">#REF!</definedName>
    <definedName name="__msl250">#REF!</definedName>
    <definedName name="__msl300">#REF!</definedName>
    <definedName name="__msl400">#REF!</definedName>
    <definedName name="__msl800">#REF!</definedName>
    <definedName name="__mt2">#REF!</definedName>
    <definedName name="__mt3">#REF!</definedName>
    <definedName name="__mt4">#REF!</definedName>
    <definedName name="__mt5">#REF!</definedName>
    <definedName name="__mt6">#REF!</definedName>
    <definedName name="__mt7">#REF!</definedName>
    <definedName name="__mt8">#REF!</definedName>
    <definedName name="__mtc1">#REF!</definedName>
    <definedName name="__mtc2">#REF!</definedName>
    <definedName name="__mtc3">#REF!</definedName>
    <definedName name="__mui100">#REF!</definedName>
    <definedName name="__mui105">#REF!</definedName>
    <definedName name="__mui108">#REF!</definedName>
    <definedName name="__mui130">#REF!</definedName>
    <definedName name="__mui140">#REF!</definedName>
    <definedName name="__mui160">#REF!</definedName>
    <definedName name="__mui180">#REF!</definedName>
    <definedName name="__mui250">#REF!</definedName>
    <definedName name="__mui271">#REF!</definedName>
    <definedName name="__mui320">#REF!</definedName>
    <definedName name="__mui45">#REF!</definedName>
    <definedName name="__mui50">#REF!</definedName>
    <definedName name="__mui54">#REF!</definedName>
    <definedName name="__mui65">#REF!</definedName>
    <definedName name="__mui75">#REF!</definedName>
    <definedName name="__mui80">#REF!</definedName>
    <definedName name="__mx1">#REF!</definedName>
    <definedName name="__mx2">#REF!</definedName>
    <definedName name="__mx3">#REF!</definedName>
    <definedName name="__mx4">#REF!</definedName>
    <definedName name="__nc1">#REF!</definedName>
    <definedName name="__nc10">#REF!</definedName>
    <definedName name="__nc151">#REF!</definedName>
    <definedName name="__nc2">#REF!</definedName>
    <definedName name="__nc3">#REF!</definedName>
    <definedName name="__nc6">#REF!</definedName>
    <definedName name="__nc7">#REF!</definedName>
    <definedName name="__nc8">#REF!</definedName>
    <definedName name="__nc9">#REF!</definedName>
    <definedName name="__NCL100">#REF!</definedName>
    <definedName name="__NCL200">#REF!</definedName>
    <definedName name="__NCL250">#REF!</definedName>
    <definedName name="__nct2">#REF!</definedName>
    <definedName name="__nct3">#REF!</definedName>
    <definedName name="__nct4">#REF!</definedName>
    <definedName name="__nct5">#REF!</definedName>
    <definedName name="__nct6">#REF!</definedName>
    <definedName name="__nct7">#REF!</definedName>
    <definedName name="__nct8">#REF!</definedName>
    <definedName name="__NET2">#REF!</definedName>
    <definedName name="__nin190">#REF!</definedName>
    <definedName name="__NSO2" hidden="1">{"'Sheet1'!$L$16"}</definedName>
    <definedName name="__off1">#REF!</definedName>
    <definedName name="__oto12">#REF!</definedName>
    <definedName name="__oto5">#REF!</definedName>
    <definedName name="__oto7">#REF!</definedName>
    <definedName name="__PA3" hidden="1">{"'Sheet1'!$L$16"}</definedName>
    <definedName name="__pb30">#REF!</definedName>
    <definedName name="__pb80">#REF!</definedName>
    <definedName name="__Ph30">#REF!</definedName>
    <definedName name="__phi10">#REF!</definedName>
    <definedName name="__phi1000">#REF!</definedName>
    <definedName name="__phi12">#REF!</definedName>
    <definedName name="__phi14">#REF!</definedName>
    <definedName name="__phi1500">#REF!</definedName>
    <definedName name="__phi16">#REF!</definedName>
    <definedName name="__phi18">#REF!</definedName>
    <definedName name="__phi20">#REF!</definedName>
    <definedName name="__phi2000">#REF!</definedName>
    <definedName name="__phi22">#REF!</definedName>
    <definedName name="__phi25">#REF!</definedName>
    <definedName name="__phi28">#REF!</definedName>
    <definedName name="__phi50">#REF!</definedName>
    <definedName name="__phi6">#REF!</definedName>
    <definedName name="__phi750">#REF!</definedName>
    <definedName name="__phi8">#REF!</definedName>
    <definedName name="__PL1">#REF!</definedName>
    <definedName name="__PL1242">#REF!</definedName>
    <definedName name="__Pl2" hidden="1">{"'Sheet1'!$L$16"}</definedName>
    <definedName name="__PXB80">#REF!</definedName>
    <definedName name="__qa7">#REF!</definedName>
    <definedName name="__qh1">#REF!</definedName>
    <definedName name="__qh2">#REF!</definedName>
    <definedName name="__qh3">#REF!</definedName>
    <definedName name="__qH30">#REF!</definedName>
    <definedName name="__qh4">#REF!</definedName>
    <definedName name="__qt1">#REF!</definedName>
    <definedName name="__qt2">#REF!</definedName>
    <definedName name="__qx1">#REF!</definedName>
    <definedName name="__qx2">#REF!</definedName>
    <definedName name="__qx3">#REF!</definedName>
    <definedName name="__qx4">#REF!</definedName>
    <definedName name="__qXB80">#REF!</definedName>
    <definedName name="__RF3">#REF!</definedName>
    <definedName name="__rp95">#REF!</definedName>
    <definedName name="__rt1">#REF!</definedName>
    <definedName name="__san108">#REF!</definedName>
    <definedName name="__san180">#REF!</definedName>
    <definedName name="__san250">#REF!</definedName>
    <definedName name="__san54">#REF!</definedName>
    <definedName name="__san90">#REF!</definedName>
    <definedName name="__sat10">#REF!</definedName>
    <definedName name="__sat12">#REF!</definedName>
    <definedName name="__sat14">#REF!</definedName>
    <definedName name="__sat16">#REF!</definedName>
    <definedName name="__sat20">#REF!</definedName>
    <definedName name="__Sat27">#REF!</definedName>
    <definedName name="__Sat6">#REF!</definedName>
    <definedName name="__sat8">#REF!</definedName>
    <definedName name="__sc1">#REF!</definedName>
    <definedName name="__SC2">#REF!</definedName>
    <definedName name="__sc3">#REF!</definedName>
    <definedName name="__Sdd24">#REF!</definedName>
    <definedName name="__Sdd33">#REF!</definedName>
    <definedName name="__Sdh24">#REF!</definedName>
    <definedName name="__Sdh33">#REF!</definedName>
    <definedName name="__sl2">#REF!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o1517">#REF!</definedName>
    <definedName name="__so1717">#REF!</definedName>
    <definedName name="__SOC10">0.3456</definedName>
    <definedName name="__SOC8">0.2827</definedName>
    <definedName name="__soi2">#REF!</definedName>
    <definedName name="__soi3">#REF!</definedName>
    <definedName name="__Sta1">531.877</definedName>
    <definedName name="__Sta2">561.952</definedName>
    <definedName name="__Sta3">712.202</definedName>
    <definedName name="__Sta4">762.202</definedName>
    <definedName name="__Stb24">#REF!</definedName>
    <definedName name="__Stb33">#REF!</definedName>
    <definedName name="__sua20">#REF!</definedName>
    <definedName name="__sua30">#REF!</definedName>
    <definedName name="__ta1">#REF!</definedName>
    <definedName name="__ta2">#REF!</definedName>
    <definedName name="__ta3">#REF!</definedName>
    <definedName name="__ta4">#REF!</definedName>
    <definedName name="__ta5">#REF!</definedName>
    <definedName name="__ta6">#REF!</definedName>
    <definedName name="__TB1">#REF!</definedName>
    <definedName name="__tb2">#REF!</definedName>
    <definedName name="__tb3">#REF!</definedName>
    <definedName name="__tb4">#REF!</definedName>
    <definedName name="__tc1">#REF!</definedName>
    <definedName name="__td1">#REF!</definedName>
    <definedName name="__te1">#REF!</definedName>
    <definedName name="__te2">#REF!</definedName>
    <definedName name="__tg1">#REF!</definedName>
    <definedName name="__tg427">#REF!</definedName>
    <definedName name="__TH1">#REF!</definedName>
    <definedName name="__TH2">#REF!</definedName>
    <definedName name="__TH20">#REF!</definedName>
    <definedName name="__TH3">#REF!</definedName>
    <definedName name="__TH35">#REF!</definedName>
    <definedName name="__TH50">#REF!</definedName>
    <definedName name="__TK155">#REF!</definedName>
    <definedName name="__TK42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ld2">#REF!</definedName>
    <definedName name="__tlp3">#REF!</definedName>
    <definedName name="__tp2">#REF!</definedName>
    <definedName name="__tra100">#REF!</definedName>
    <definedName name="__tra102">#REF!</definedName>
    <definedName name="__tra104">#REF!</definedName>
    <definedName name="__tra106">#REF!</definedName>
    <definedName name="__tra108">#REF!</definedName>
    <definedName name="__tra110">#REF!</definedName>
    <definedName name="__tra112">#REF!</definedName>
    <definedName name="__tra114">#REF!</definedName>
    <definedName name="__tra116">#REF!</definedName>
    <definedName name="__tra118">#REF!</definedName>
    <definedName name="__tra120">#REF!</definedName>
    <definedName name="__tra122">#REF!</definedName>
    <definedName name="__tra124">#REF!</definedName>
    <definedName name="__tra126">#REF!</definedName>
    <definedName name="__tra128">#REF!</definedName>
    <definedName name="__tra130">#REF!</definedName>
    <definedName name="__tra132">#REF!</definedName>
    <definedName name="__tra134">#REF!</definedName>
    <definedName name="__tra136">#REF!</definedName>
    <definedName name="__tra138">#REF!</definedName>
    <definedName name="__tra140">#REF!</definedName>
    <definedName name="__tra2005">#REF!</definedName>
    <definedName name="__tra70">#REF!</definedName>
    <definedName name="__tra72">#REF!</definedName>
    <definedName name="__tra74">#REF!</definedName>
    <definedName name="__tra76">#REF!</definedName>
    <definedName name="__tra78">#REF!</definedName>
    <definedName name="__tra79">#REF!</definedName>
    <definedName name="__tra80">#REF!</definedName>
    <definedName name="__tra82">#REF!</definedName>
    <definedName name="__tra84">#REF!</definedName>
    <definedName name="__tra86">#REF!</definedName>
    <definedName name="__tra88">#REF!</definedName>
    <definedName name="__tra90">#REF!</definedName>
    <definedName name="__tra92">#REF!</definedName>
    <definedName name="__tra94">#REF!</definedName>
    <definedName name="__tra96">#REF!</definedName>
    <definedName name="__tra98">#REF!</definedName>
    <definedName name="__Tru21" hidden="1">{"'Sheet1'!$L$16"}</definedName>
    <definedName name="__TS2">#REF!</definedName>
    <definedName name="__tt3" hidden="1">{"'Sheet1'!$L$16"}</definedName>
    <definedName name="__TT31" hidden="1">{"'Sheet1'!$L$16"}</definedName>
    <definedName name="__TVL1">#REF!</definedName>
    <definedName name="__tz593">#REF!</definedName>
    <definedName name="__ui100">#REF!</definedName>
    <definedName name="__ui105">#REF!</definedName>
    <definedName name="__ui108">#REF!</definedName>
    <definedName name="__ui130">#REF!</definedName>
    <definedName name="__ui140">#REF!</definedName>
    <definedName name="__ui160">#REF!</definedName>
    <definedName name="__ui180">#REF!</definedName>
    <definedName name="__ui250">#REF!</definedName>
    <definedName name="__ui271">#REF!</definedName>
    <definedName name="__ui320">#REF!</definedName>
    <definedName name="__ui45">#REF!</definedName>
    <definedName name="__ui50">#REF!</definedName>
    <definedName name="__ui54">#REF!</definedName>
    <definedName name="__ui65">#REF!</definedName>
    <definedName name="__ui75">#REF!</definedName>
    <definedName name="__ui80">#REF!</definedName>
    <definedName name="__UT2">#REF!</definedName>
    <definedName name="__vc1">#REF!</definedName>
    <definedName name="__vc2">#REF!</definedName>
    <definedName name="__vc3">#REF!</definedName>
    <definedName name="__Vh2">#REF!</definedName>
    <definedName name="__VL1">#REF!</definedName>
    <definedName name="__vl10">#REF!</definedName>
    <definedName name="__VL100">#REF!</definedName>
    <definedName name="__vl2" hidden="1">{"'Sheet1'!$L$16"}</definedName>
    <definedName name="__VL200">#REF!</definedName>
    <definedName name="__VL250">#REF!</definedName>
    <definedName name="__vl3">#REF!</definedName>
    <definedName name="__vl4">#REF!</definedName>
    <definedName name="__vl5">#REF!</definedName>
    <definedName name="__vl6">#REF!</definedName>
    <definedName name="__vl7">#REF!</definedName>
    <definedName name="__vl8">#REF!</definedName>
    <definedName name="__vl9">#REF!</definedName>
    <definedName name="__vlt2">#REF!</definedName>
    <definedName name="__vlt3">#REF!</definedName>
    <definedName name="__vlt4">#REF!</definedName>
    <definedName name="__vlt5">#REF!</definedName>
    <definedName name="__vlt6">#REF!</definedName>
    <definedName name="__vlt7">#REF!</definedName>
    <definedName name="__vlt8">#REF!</definedName>
    <definedName name="__xb80">#REF!</definedName>
    <definedName name="__xl150">#REF!</definedName>
    <definedName name="__xlfn.BAHTTEXT" hidden="1">#NAME?</definedName>
    <definedName name="__xm3">#REF!</definedName>
    <definedName name="__xm4">#REF!</definedName>
    <definedName name="__xm5">#REF!</definedName>
    <definedName name="_01_01_99">#REF!</definedName>
    <definedName name="_01_02_99">#REF!</definedName>
    <definedName name="_01_03_99">#REF!</definedName>
    <definedName name="_01_04_99">#REF!</definedName>
    <definedName name="_01_05_99">#REF!</definedName>
    <definedName name="_01_06_99">#REF!</definedName>
    <definedName name="_01_07_99">#REF!</definedName>
    <definedName name="_01_08_1999">#REF!</definedName>
    <definedName name="_01_11_2001">#N/A</definedName>
    <definedName name="_02">#REF!</definedName>
    <definedName name="_06">#REF!</definedName>
    <definedName name="_07">#REF!</definedName>
    <definedName name="_1">#N/A</definedName>
    <definedName name="_1__xl150">#REF!</definedName>
    <definedName name="_1000A01">#N/A</definedName>
    <definedName name="_12SOÁ_CTÖØ">#REF!</definedName>
    <definedName name="_15SOÁ_LÖÔÏNG">#REF!</definedName>
    <definedName name="_18TEÂN_HAØNG">#REF!</definedName>
    <definedName name="_1BA2500">#REF!</definedName>
    <definedName name="_1BA3250">#REF!</definedName>
    <definedName name="_1BA400P">#REF!</definedName>
    <definedName name="_1CAP001">#REF!</definedName>
    <definedName name="_1CAP011">#REF!</definedName>
    <definedName name="_1CAP012">#REF!</definedName>
    <definedName name="_1CDHT03">#REF!</definedName>
    <definedName name="_1CHANG2">#REF!</definedName>
    <definedName name="_1DADOI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IEN2">#REF!</definedName>
    <definedName name="_1PKTT01">#REF!</definedName>
    <definedName name="_1TCD101">#REF!</definedName>
    <definedName name="_1TCD201">#REF!</definedName>
    <definedName name="_1TCD203">#REF!</definedName>
    <definedName name="_1TD2001">#REF!</definedName>
    <definedName name="_1TIHT01">#REF!</definedName>
    <definedName name="_1TIHT06">#REF!</definedName>
    <definedName name="_1TIHT07">#REF!</definedName>
    <definedName name="_1TRU121">#REF!</definedName>
    <definedName name="_2">#N/A</definedName>
    <definedName name="_21TEÂN_KHAÙCH_HAØ">#REF!</definedName>
    <definedName name="_23NA">#REF!</definedName>
    <definedName name="_23NB">#REF!</definedName>
    <definedName name="_23NC">#REF!</definedName>
    <definedName name="_24THAØNH_TIEÀN">#REF!</definedName>
    <definedName name="_27_02_01">#REF!</definedName>
    <definedName name="_27TRÒ_GIAÙ">#REF!</definedName>
    <definedName name="_2BLA100">#REF!</definedName>
    <definedName name="_2CHANG1">#REF!</definedName>
    <definedName name="_2CHANG2">#REF!</definedName>
    <definedName name="_2DADOI1">#REF!</definedName>
    <definedName name="_2DAL201">#REF!</definedName>
    <definedName name="_2KD0222">#REF!</definedName>
    <definedName name="_2TD2001">#REF!</definedName>
    <definedName name="_30TRÒ_GIAÙ__VAT">#REF!</definedName>
    <definedName name="_3BLXMD">#REF!</definedName>
    <definedName name="_3BOAG01">#REF!</definedName>
    <definedName name="_3COSSE1">#REF!</definedName>
    <definedName name="_3CTKHAC">#REF!</definedName>
    <definedName name="_3DMINO1">#REF!</definedName>
    <definedName name="_3DMINO2">#REF!</definedName>
    <definedName name="_3DUPSSS">#REF!</definedName>
    <definedName name="_3HTTR01">#REF!</definedName>
    <definedName name="_3HTTR02">#REF!</definedName>
    <definedName name="_3HTTR03">#REF!</definedName>
    <definedName name="_3HTTR04">#REF!</definedName>
    <definedName name="_3HTTR05">#REF!</definedName>
    <definedName name="_3PKDOM1">#REF!</definedName>
    <definedName name="_3PKDOM2">#REF!</definedName>
    <definedName name="_3TRU122">#REF!</definedName>
    <definedName name="_3TU0609">#REF!</definedName>
    <definedName name="_40x4">5100</definedName>
    <definedName name="_430.001">#REF!</definedName>
    <definedName name="_4CNT240">#REF!</definedName>
    <definedName name="_4CTL240">#REF!</definedName>
    <definedName name="_4FCO100">#REF!</definedName>
    <definedName name="_4HDCTT4">#REF!</definedName>
    <definedName name="_4HNCTT4">#REF!</definedName>
    <definedName name="_4LBCO01">#REF!</definedName>
    <definedName name="_4OSLCTT">#REF!</definedName>
    <definedName name="_5080591">#REF!</definedName>
    <definedName name="_5MAÕ_HAØNG">#REF!</definedName>
    <definedName name="_6MAÕ_SOÁ_THUEÁ">#REF!</definedName>
    <definedName name="_9ÑÔN_GIAÙ">#REF!</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hidden="1">{"'Sheet1'!$L$16"}</definedName>
    <definedName name="_A4" hidden="1">{"'Sheet1'!$L$16"}</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#REF!</definedName>
    <definedName name="_B1" hidden="1">{"'Sheet1'!$L$16"}</definedName>
    <definedName name="_b4" hidden="1">{"'Sheet1'!$L$16"}</definedName>
    <definedName name="_ba1" hidden="1">{#N/A,#N/A,FALSE,"Chi tiÆt"}</definedName>
    <definedName name="_ban1">#REF!</definedName>
    <definedName name="_ban2" hidden="1">{"'Sheet1'!$L$16"}</definedName>
    <definedName name="_bat1">#REF!</definedName>
    <definedName name="_bnc5">#REF!</definedName>
    <definedName name="_boi1">#REF!</definedName>
    <definedName name="_boi2">#REF!</definedName>
    <definedName name="_boi3">#REF!</definedName>
    <definedName name="_boi4">#REF!</definedName>
    <definedName name="_bqa43">#REF!</definedName>
    <definedName name="_btc20">#REF!</definedName>
    <definedName name="_btc30">#REF!</definedName>
    <definedName name="_btc35">#REF!</definedName>
    <definedName name="_btc40">#REF!</definedName>
    <definedName name="_btc50">#REF!</definedName>
    <definedName name="_btm10">#REF!</definedName>
    <definedName name="_btm100">#REF!</definedName>
    <definedName name="_BTM150">#REF!</definedName>
    <definedName name="_BTM200">#REF!</definedName>
    <definedName name="_BTM250">#REF!</definedName>
    <definedName name="_btM300">#REF!</definedName>
    <definedName name="_btm350">#REF!</definedName>
    <definedName name="_btm400">#REF!</definedName>
    <definedName name="_BTM50">#REF!</definedName>
    <definedName name="_btm500">#REF!</definedName>
    <definedName name="_bua25">#REF!</definedName>
    <definedName name="_Builtin155" hidden="1">#N/A</definedName>
    <definedName name="_but1">#REF!</definedName>
    <definedName name="_but11">#REF!</definedName>
    <definedName name="_but2">#REF!</definedName>
    <definedName name="_but22">#REF!</definedName>
    <definedName name="_but3">#REF!</definedName>
    <definedName name="_but33">#REF!</definedName>
    <definedName name="_but4">#REF!</definedName>
    <definedName name="_but44">#REF!</definedName>
    <definedName name="_but5">#REF!</definedName>
    <definedName name="_but55">#REF!</definedName>
    <definedName name="_but6">#REF!</definedName>
    <definedName name="_but66">#REF!</definedName>
    <definedName name="_Bvc1">#REF!</definedName>
    <definedName name="_C_Lphi_4ab">#REF!</definedName>
    <definedName name="_Can2">#REF!</definedName>
    <definedName name="_cao1">#REF!</definedName>
    <definedName name="_cao2">#REF!</definedName>
    <definedName name="_cao3">#REF!</definedName>
    <definedName name="_cao4">#REF!</definedName>
    <definedName name="_cao5">#REF!</definedName>
    <definedName name="_cao6">#REF!</definedName>
    <definedName name="_cat2">#REF!</definedName>
    <definedName name="_cat3">#REF!</definedName>
    <definedName name="_cat4">#REF!</definedName>
    <definedName name="_cat5">#REF!</definedName>
    <definedName name="_cau10">#REF!</definedName>
    <definedName name="_cau16">#REF!</definedName>
    <definedName name="_cau25">#REF!</definedName>
    <definedName name="_cau40">#REF!</definedName>
    <definedName name="_cau5">#REF!</definedName>
    <definedName name="_cau50">#REF!</definedName>
    <definedName name="_CD2" hidden="1">{"'Sheet1'!$L$16"}</definedName>
    <definedName name="_cep1" hidden="1">{"'Sheet1'!$L$16"}</definedName>
    <definedName name="_chk1">#REF!</definedName>
    <definedName name="_ckn12">#REF!</definedName>
    <definedName name="_CNA50">#REF!</definedName>
    <definedName name="_co2">[3]DATA!$J$9:$J$707</definedName>
    <definedName name="_co3">[3]DATA!$I$9:$I$707</definedName>
    <definedName name="_Coc1">#REF!</definedName>
    <definedName name="_coc250">#REF!</definedName>
    <definedName name="_coc300">#REF!</definedName>
    <definedName name="_coc350">#REF!</definedName>
    <definedName name="_Coc39" hidden="1">{"'Sheet1'!$L$16"}</definedName>
    <definedName name="_CON1">#REF!</definedName>
    <definedName name="_CON2">#REF!</definedName>
    <definedName name="_Count">4</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ct456789">IF(#REF!="","",#REF!*#REF!)</definedName>
    <definedName name="_CVC1">#REF!</definedName>
    <definedName name="_d1500" hidden="1">{"'Sheet1'!$L$16"}</definedName>
    <definedName name="_d2">#REF!</definedName>
    <definedName name="_dai1">#REF!</definedName>
    <definedName name="_dai2">#REF!</definedName>
    <definedName name="_dai3">#REF!</definedName>
    <definedName name="_dai4">#REF!</definedName>
    <definedName name="_dai5">#REF!</definedName>
    <definedName name="_dai6">#REF!</definedName>
    <definedName name="_dam18">#REF!</definedName>
    <definedName name="_dan1">#REF!</definedName>
    <definedName name="_dan2">#REF!</definedName>
    <definedName name="_dao1">#REF!</definedName>
    <definedName name="_dau2">#REF!</definedName>
    <definedName name="_dbu1">#REF!</definedName>
    <definedName name="_dbu2">#REF!</definedName>
    <definedName name="_DDC3">#REF!</definedName>
    <definedName name="_ddd7">#REF!</definedName>
    <definedName name="_DDK1">#REF!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GCT">#REF!</definedName>
    <definedName name="_dgk6">#REF!</definedName>
    <definedName name="_dgk7">#REF!</definedName>
    <definedName name="_dgk8">#REF!</definedName>
    <definedName name="_Doi1">#REF!</definedName>
    <definedName name="_Doi2">#REF!</definedName>
    <definedName name="_e5665">#REF!</definedName>
    <definedName name="_e65">#REF!</definedName>
    <definedName name="_E99999">#REF!</definedName>
    <definedName name="_ech2">#REF!</definedName>
    <definedName name="_em56">#REF!</definedName>
    <definedName name="_EXC1">#REF!</definedName>
    <definedName name="_EXC2">#REF!</definedName>
    <definedName name="_f5" hidden="1">{"'Sheet1'!$L$16"}</definedName>
    <definedName name="_FIL2">#REF!</definedName>
    <definedName name="_Fill" hidden="1">#REF!</definedName>
    <definedName name="_Fill_1">"#REF!"</definedName>
    <definedName name="_xlnm._FilterDatabase" localSheetId="0" hidden="1">'45.1'!$A$12:$AQ$156</definedName>
    <definedName name="_xlnm._FilterDatabase" localSheetId="1" hidden="1">'45.2'!$A$11:$AP$102</definedName>
    <definedName name="_xlnm._FilterDatabase" localSheetId="2" hidden="1">'45.3'!$A$11:$AC$17</definedName>
    <definedName name="_xlnm._FilterDatabase" localSheetId="4" hidden="1">'45.4'!$A$10:$CX$85</definedName>
    <definedName name="_xlnm._FilterDatabase" localSheetId="3" hidden="1">'45.5'!$A$16:$BB$29</definedName>
    <definedName name="_xlnm._FilterDatabase" localSheetId="5" hidden="1">'45.6'!$A$11:$Z$20</definedName>
    <definedName name="_xlnm._FilterDatabase" localSheetId="6" hidden="1">'45.7'!$A$11:$AA$11</definedName>
    <definedName name="_xlnm._FilterDatabase" hidden="1">#REF!</definedName>
    <definedName name="_g1">#REF!</definedName>
    <definedName name="_g2">#REF!</definedName>
    <definedName name="_gis150">#REF!</definedName>
    <definedName name="_Goi8" hidden="1">{"'Sheet1'!$L$16"}</definedName>
    <definedName name="_gon4">#REF!</definedName>
    <definedName name="_h1" hidden="1">{"'Sheet1'!$L$16"}</definedName>
    <definedName name="_H500866">#REF!</definedName>
    <definedName name="_han23">#REF!</definedName>
    <definedName name="_hau1">#REF!</definedName>
    <definedName name="_hau12">#REF!</definedName>
    <definedName name="_hau2">#REF!</definedName>
    <definedName name="_hh1">[4]XL4Poppy!$C$9</definedName>
    <definedName name="_hh2">[4]XL4Poppy!$A$15</definedName>
    <definedName name="_hh3">[4]XL4Poppy!$C$27</definedName>
    <definedName name="_hom2">#REF!</definedName>
    <definedName name="_hsm2">1.1289</definedName>
    <definedName name="_hso2">#REF!</definedName>
    <definedName name="_hu1" hidden="1">{"'Sheet1'!$L$16"}</definedName>
    <definedName name="_hu2" hidden="1">{"'Sheet1'!$L$16"}</definedName>
    <definedName name="_hu5" hidden="1">{"'Sheet1'!$L$16"}</definedName>
    <definedName name="_hu6" hidden="1">{"'Sheet1'!$L$16"}</definedName>
    <definedName name="_hvk1">#REF!</definedName>
    <definedName name="_hvk2">#REF!</definedName>
    <definedName name="_hvk3">#REF!</definedName>
    <definedName name="_isc1">0.035</definedName>
    <definedName name="_isc2">0.02</definedName>
    <definedName name="_isc3">0.054</definedName>
    <definedName name="_JK4">#REF!</definedName>
    <definedName name="_K146" hidden="1">{"'Sheet1'!$L$16"}</definedName>
    <definedName name="_k27" hidden="1">{"'Sheet1'!$L$16"}</definedName>
    <definedName name="_Key1" hidden="1">#REF!</definedName>
    <definedName name="_Key1_1">"#REF!"</definedName>
    <definedName name="_Key2" hidden="1">#REF!</definedName>
    <definedName name="_Key2_1">"#REF!"</definedName>
    <definedName name="_KH08" hidden="1">{#N/A,#N/A,FALSE,"Chi tiÆt"}</definedName>
    <definedName name="_khu7">#REF!</definedName>
    <definedName name="_kl1">#REF!</definedName>
    <definedName name="_KL2">#REF!</definedName>
    <definedName name="_KL3">#REF!</definedName>
    <definedName name="_KL4">#REF!</definedName>
    <definedName name="_KL5">#REF!</definedName>
    <definedName name="_KL6">#REF!</definedName>
    <definedName name="_KL7">#REF!</definedName>
    <definedName name="_km03" hidden="1">{"'Sheet1'!$L$16"}</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Km36">#REF!</definedName>
    <definedName name="_KMM">#REF!</definedName>
    <definedName name="_kn12">#REF!</definedName>
    <definedName name="_Knc36">#REF!</definedName>
    <definedName name="_Knc57">#REF!</definedName>
    <definedName name="_Kvl36">#REF!</definedName>
    <definedName name="_L">#REF!</definedName>
    <definedName name="_L1">[5]XL4Poppy!$C$4</definedName>
    <definedName name="_L123" hidden="1">{"'Sheet1'!$L$16"}</definedName>
    <definedName name="_L1234" hidden="1">{"'Sheet1'!$L$16"}</definedName>
    <definedName name="_L2">#REF!</definedName>
    <definedName name="_L6">[6]XL4Poppy!$C$31</definedName>
    <definedName name="_Lan1" hidden="1">{"'Sheet1'!$L$16"}</definedName>
    <definedName name="_LAN3" hidden="1">{"'Sheet1'!$L$16"}</definedName>
    <definedName name="_lap1">#REF!</definedName>
    <definedName name="_lap2">#REF!</definedName>
    <definedName name="_ldv1">#REF!</definedName>
    <definedName name="_Ldv10">#REF!</definedName>
    <definedName name="_Ldv11">#REF!</definedName>
    <definedName name="_Ldv12">#REF!</definedName>
    <definedName name="_Ldv13">#REF!</definedName>
    <definedName name="_Ldv14">#REF!</definedName>
    <definedName name="_Ldv15">#REF!</definedName>
    <definedName name="_Ldv16">#REF!</definedName>
    <definedName name="_ldv2">#REF!</definedName>
    <definedName name="_ldv3">#REF!</definedName>
    <definedName name="_Ldv4">#REF!</definedName>
    <definedName name="_Ldv5">#REF!</definedName>
    <definedName name="_Ldv6">#REF!</definedName>
    <definedName name="_Ldv7">#REF!</definedName>
    <definedName name="_Ldv8">#REF!</definedName>
    <definedName name="_Ldv9">#REF!</definedName>
    <definedName name="_lk2" hidden="1">{"'Sheet1'!$L$16"}</definedName>
    <definedName name="_lop16">#REF!</definedName>
    <definedName name="_lop25">#REF!</definedName>
    <definedName name="_lop9">#REF!</definedName>
    <definedName name="_Ls">#REF!</definedName>
    <definedName name="_lu13">#REF!</definedName>
    <definedName name="_lu85">#REF!</definedName>
    <definedName name="_Lvc1">#REF!</definedName>
    <definedName name="_LX100">#REF!</definedName>
    <definedName name="_M1">[5]XL4Poppy!$C$4</definedName>
    <definedName name="_m1233" hidden="1">{"'Sheet1'!$L$16"}</definedName>
    <definedName name="_M2" hidden="1">{"'Sheet1'!$L$16"}</definedName>
    <definedName name="_M36" hidden="1">{"'Sheet1'!$L$16"}</definedName>
    <definedName name="_ma1">#REF!</definedName>
    <definedName name="_ma10">#REF!</definedName>
    <definedName name="_ma2">#REF!</definedName>
    <definedName name="_ma3">#REF!</definedName>
    <definedName name="_ma4">#REF!</definedName>
    <definedName name="_ma5">#REF!</definedName>
    <definedName name="_ma6">#REF!</definedName>
    <definedName name="_ma7">#REF!</definedName>
    <definedName name="_ma8">#REF!</definedName>
    <definedName name="_ma9">#REF!</definedName>
    <definedName name="_MAC12">#REF!</definedName>
    <definedName name="_MAC46">#REF!</definedName>
    <definedName name="_may2">#REF!</definedName>
    <definedName name="_may3">#REF!</definedName>
    <definedName name="_MDL1">#REF!</definedName>
    <definedName name="_Mgh2">#REF!</definedName>
    <definedName name="_mh1">#REF!</definedName>
    <definedName name="_Mh2">#REF!</definedName>
    <definedName name="_mh3">#REF!</definedName>
    <definedName name="_mh4">#REF!</definedName>
    <definedName name="_mix6">#REF!</definedName>
    <definedName name="_msl100">#REF!</definedName>
    <definedName name="_msl200">#REF!</definedName>
    <definedName name="_msl250">#REF!</definedName>
    <definedName name="_msl300">#REF!</definedName>
    <definedName name="_msl400">#REF!</definedName>
    <definedName name="_msl800">#REF!</definedName>
    <definedName name="_mt2">#REF!</definedName>
    <definedName name="_mt3">#REF!</definedName>
    <definedName name="_mt4">#REF!</definedName>
    <definedName name="_mt5">#REF!</definedName>
    <definedName name="_mt6">#REF!</definedName>
    <definedName name="_mt7">#REF!</definedName>
    <definedName name="_mt8">#REF!</definedName>
    <definedName name="_mtc1">#REF!</definedName>
    <definedName name="_mtc2">#REF!</definedName>
    <definedName name="_mtc3">#REF!</definedName>
    <definedName name="_MTL12" hidden="1">{"'Sheet1'!$L$16"}</definedName>
    <definedName name="_mui100">#REF!</definedName>
    <definedName name="_mui105">#REF!</definedName>
    <definedName name="_mui108">#REF!</definedName>
    <definedName name="_mui130">#REF!</definedName>
    <definedName name="_mui140">#REF!</definedName>
    <definedName name="_mui160">#REF!</definedName>
    <definedName name="_mui180">#REF!</definedName>
    <definedName name="_mui250">#REF!</definedName>
    <definedName name="_mui271">#REF!</definedName>
    <definedName name="_mui320">#REF!</definedName>
    <definedName name="_mui45">#REF!</definedName>
    <definedName name="_mui50">#REF!</definedName>
    <definedName name="_mui54">#REF!</definedName>
    <definedName name="_mui65">#REF!</definedName>
    <definedName name="_mui75">#REF!</definedName>
    <definedName name="_mui80">#REF!</definedName>
    <definedName name="_mx1">#REF!</definedName>
    <definedName name="_mx2">#REF!</definedName>
    <definedName name="_mx3">#REF!</definedName>
    <definedName name="_mx4">#REF!</definedName>
    <definedName name="_nam1" hidden="1">{"'Sheet1'!$L$16"}</definedName>
    <definedName name="_nam2" hidden="1">{#N/A,#N/A,FALSE,"Chi tiÆt"}</definedName>
    <definedName name="_nam3" hidden="1">{"'Sheet1'!$L$16"}</definedName>
    <definedName name="_nc1">#REF!</definedName>
    <definedName name="_nc10">#REF!</definedName>
    <definedName name="_NC100">#REF!</definedName>
    <definedName name="_nc150">#REF!</definedName>
    <definedName name="_nc151">#REF!</definedName>
    <definedName name="_nc2">#REF!</definedName>
    <definedName name="_nc3">#REF!</definedName>
    <definedName name="_nc50">#REF!</definedName>
    <definedName name="_nc6">#REF!</definedName>
    <definedName name="_nc7">#REF!</definedName>
    <definedName name="_nc8">#REF!</definedName>
    <definedName name="_nc9">#REF!</definedName>
    <definedName name="_ncc2">#REF!</definedName>
    <definedName name="_ncc5">#REF!</definedName>
    <definedName name="_ncc6">#REF!</definedName>
    <definedName name="_ncc7">#REF!</definedName>
    <definedName name="_NCL100">#REF!</definedName>
    <definedName name="_NCL200">#REF!</definedName>
    <definedName name="_NCL250">#REF!</definedName>
    <definedName name="_ncm200">#REF!</definedName>
    <definedName name="_NCO150">#REF!</definedName>
    <definedName name="_NCO200">#REF!</definedName>
    <definedName name="_NCO50">#REF!</definedName>
    <definedName name="_nct2">#REF!</definedName>
    <definedName name="_nct3">#REF!</definedName>
    <definedName name="_nct4">#REF!</definedName>
    <definedName name="_nct5">#REF!</definedName>
    <definedName name="_nct6">#REF!</definedName>
    <definedName name="_nct7">#REF!</definedName>
    <definedName name="_nct8">#REF!</definedName>
    <definedName name="_NET2">#REF!</definedName>
    <definedName name="_nh2" hidden="1">{#N/A,#N/A,FALSE,"Chi tiÆt"}</definedName>
    <definedName name="_nin190">#REF!</definedName>
    <definedName name="_NLF01">#REF!</definedName>
    <definedName name="_NLF07">#REF!</definedName>
    <definedName name="_NLF12">#REF!</definedName>
    <definedName name="_NLF60">#REF!</definedName>
    <definedName name="_no1">#REF!</definedName>
    <definedName name="_NSO2" hidden="1">{"'Sheet1'!$L$16"}</definedName>
    <definedName name="_off1">#REF!</definedName>
    <definedName name="_Order1" hidden="1">255</definedName>
    <definedName name="_Order2" hidden="1">255</definedName>
    <definedName name="_oto12">#REF!</definedName>
    <definedName name="_oto5">#REF!</definedName>
    <definedName name="_oto7">#REF!</definedName>
    <definedName name="_PA3" hidden="1">{"'Sheet1'!$L$16"}</definedName>
    <definedName name="_pb30">#REF!</definedName>
    <definedName name="_pb80">#REF!</definedName>
    <definedName name="_Ph30">#REF!</definedName>
    <definedName name="_phi10">#REF!</definedName>
    <definedName name="_phi1000">#REF!</definedName>
    <definedName name="_phi12">#REF!</definedName>
    <definedName name="_phi14">#REF!</definedName>
    <definedName name="_phi1500">#REF!</definedName>
    <definedName name="_phi16">#REF!</definedName>
    <definedName name="_phi18">#REF!</definedName>
    <definedName name="_phi20">#REF!</definedName>
    <definedName name="_phi2000">#REF!</definedName>
    <definedName name="_phi22">#REF!</definedName>
    <definedName name="_phi25">#REF!</definedName>
    <definedName name="_phi28">#REF!</definedName>
    <definedName name="_phi50">#REF!</definedName>
    <definedName name="_phi6">#REF!</definedName>
    <definedName name="_phi750">#REF!</definedName>
    <definedName name="_phi8">#REF!</definedName>
    <definedName name="_phu3" hidden="1">{"'Sheet1'!$L$16"}</definedName>
    <definedName name="_PL1">#REF!</definedName>
    <definedName name="_PL1242">#REF!</definedName>
    <definedName name="_Pl2" hidden="1">{"'Sheet1'!$L$16"}</definedName>
    <definedName name="_PL3" hidden="1">#REF!</definedName>
    <definedName name="_PXB80">#REF!</definedName>
    <definedName name="_qa7">#REF!</definedName>
    <definedName name="_qh1">#REF!</definedName>
    <definedName name="_qh2">#REF!</definedName>
    <definedName name="_qh3">#REF!</definedName>
    <definedName name="_qH30">#REF!</definedName>
    <definedName name="_qh4">#REF!</definedName>
    <definedName name="_QLO7" hidden="1">#N/A</definedName>
    <definedName name="_qt1">#REF!</definedName>
    <definedName name="_qt2">#REF!</definedName>
    <definedName name="_qx1">#REF!</definedName>
    <definedName name="_qx2">#REF!</definedName>
    <definedName name="_qx3">#REF!</definedName>
    <definedName name="_qx4">#REF!</definedName>
    <definedName name="_qXB80">#REF!</definedName>
    <definedName name="_R">#REF!</definedName>
    <definedName name="_RF3">#REF!</definedName>
    <definedName name="_RHH1">#REF!</definedName>
    <definedName name="_RHH10">#REF!</definedName>
    <definedName name="_RHP1">#REF!</definedName>
    <definedName name="_RHP10">#REF!</definedName>
    <definedName name="_RI1">#REF!</definedName>
    <definedName name="_RI10">#REF!</definedName>
    <definedName name="_RII1">#REF!</definedName>
    <definedName name="_RII10">#REF!</definedName>
    <definedName name="_RIP1">#REF!</definedName>
    <definedName name="_RIP10">#REF!</definedName>
    <definedName name="_rp95">#REF!</definedName>
    <definedName name="_rt1">#REF!</definedName>
    <definedName name="_san108">#REF!</definedName>
    <definedName name="_san180">#REF!</definedName>
    <definedName name="_san250">#REF!</definedName>
    <definedName name="_san54">#REF!</definedName>
    <definedName name="_san90">#REF!</definedName>
    <definedName name="_sat10">#REF!</definedName>
    <definedName name="_sat12">#REF!</definedName>
    <definedName name="_sat14">#REF!</definedName>
    <definedName name="_sat16">#REF!</definedName>
    <definedName name="_sat20">#REF!</definedName>
    <definedName name="_Sat27">#REF!</definedName>
    <definedName name="_Sat6">#REF!</definedName>
    <definedName name="_sat8">#REF!</definedName>
    <definedName name="_sc1">#REF!</definedName>
    <definedName name="_SC2">#REF!</definedName>
    <definedName name="_sc3">#REF!</definedName>
    <definedName name="_Sdd24">#REF!</definedName>
    <definedName name="_Sdd33">#REF!</definedName>
    <definedName name="_Sdh24">#REF!</definedName>
    <definedName name="_Sdh33">#REF!</definedName>
    <definedName name="_shr2">#REF!</definedName>
    <definedName name="_sl2">#REF!</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1517">#REF!</definedName>
    <definedName name="_so1717">#REF!</definedName>
    <definedName name="_SOC10">0.3456</definedName>
    <definedName name="_SOC8">0.2827</definedName>
    <definedName name="_soi2">#REF!</definedName>
    <definedName name="_soi3">#REF!</definedName>
    <definedName name="_Sort" hidden="1">#REF!</definedName>
    <definedName name="_Sort_1">"#REF!"</definedName>
    <definedName name="_Sortmoi" hidden="1">#N/A</definedName>
    <definedName name="_Sta1">531.877</definedName>
    <definedName name="_Sta2">561.952</definedName>
    <definedName name="_Sta3">712.202</definedName>
    <definedName name="_Sta4">762.202</definedName>
    <definedName name="_Stb24">#REF!</definedName>
    <definedName name="_Stb33">#REF!</definedName>
    <definedName name="_STD0898">#REF!</definedName>
    <definedName name="_sua20">#REF!</definedName>
    <definedName name="_sua30">#REF!</definedName>
    <definedName name="_T10">[7]XL4Poppy!$A$26</definedName>
    <definedName name="_T12" hidden="1">{"'Sheet1'!$L$16"}</definedName>
    <definedName name="_ta1">#REF!</definedName>
    <definedName name="_ta2">#REF!</definedName>
    <definedName name="_ta3">#REF!</definedName>
    <definedName name="_ta4">#REF!</definedName>
    <definedName name="_ta5">#REF!</definedName>
    <definedName name="_ta6">#REF!</definedName>
    <definedName name="_TB1">#REF!</definedName>
    <definedName name="_tb2">#REF!</definedName>
    <definedName name="_tb3">#REF!</definedName>
    <definedName name="_tb4">#REF!</definedName>
    <definedName name="_TC07" hidden="1">{"'Sheet1'!$L$16"}</definedName>
    <definedName name="_tc1">#REF!</definedName>
    <definedName name="_tct5">#REF!</definedName>
    <definedName name="_td1">#REF!</definedName>
    <definedName name="_te1">#REF!</definedName>
    <definedName name="_te2">#REF!</definedName>
    <definedName name="_tg1">#REF!</definedName>
    <definedName name="_tg427">#REF!</definedName>
    <definedName name="_TH1">#REF!</definedName>
    <definedName name="_TH2" hidden="1">{"'Sheet1'!$L$16"}</definedName>
    <definedName name="_TH20">#REF!</definedName>
    <definedName name="_TH3">#REF!</definedName>
    <definedName name="_TH35">#REF!</definedName>
    <definedName name="_TH50">#REF!</definedName>
    <definedName name="_THt7">{"Book1","Bang chia luong.xls"}</definedName>
    <definedName name="_TK155">#REF!</definedName>
    <definedName name="_TK42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ld2">#REF!</definedName>
    <definedName name="_tlp3">#REF!</definedName>
    <definedName name="_TM2" hidden="1">{"'Sheet1'!$L$16"}</definedName>
    <definedName name="_tp2">#REF!</definedName>
    <definedName name="_tra100">#REF!</definedName>
    <definedName name="_tra102">#REF!</definedName>
    <definedName name="_tra104">#REF!</definedName>
    <definedName name="_tra106">#REF!</definedName>
    <definedName name="_tra108">#REF!</definedName>
    <definedName name="_tra110">#REF!</definedName>
    <definedName name="_tra112">#REF!</definedName>
    <definedName name="_tra114">#REF!</definedName>
    <definedName name="_tra116">#REF!</definedName>
    <definedName name="_tra118">#REF!</definedName>
    <definedName name="_tra120">#REF!</definedName>
    <definedName name="_tra122">#REF!</definedName>
    <definedName name="_tra124">#REF!</definedName>
    <definedName name="_tra126">#REF!</definedName>
    <definedName name="_tra128">#REF!</definedName>
    <definedName name="_tra130">#REF!</definedName>
    <definedName name="_tra132">#REF!</definedName>
    <definedName name="_tra134">#REF!</definedName>
    <definedName name="_tra136">#REF!</definedName>
    <definedName name="_tra138">#REF!</definedName>
    <definedName name="_tra140">#REF!</definedName>
    <definedName name="_tra2005">#REF!</definedName>
    <definedName name="_tra70">#REF!</definedName>
    <definedName name="_tra72">#REF!</definedName>
    <definedName name="_tra74">#REF!</definedName>
    <definedName name="_tra76">#REF!</definedName>
    <definedName name="_tra78">#REF!</definedName>
    <definedName name="_tra79">#REF!</definedName>
    <definedName name="_tra80">#REF!</definedName>
    <definedName name="_tra82">#REF!</definedName>
    <definedName name="_tra84">#REF!</definedName>
    <definedName name="_tra86">#REF!</definedName>
    <definedName name="_tra88">#REF!</definedName>
    <definedName name="_tra90">#REF!</definedName>
    <definedName name="_tra92">#REF!</definedName>
    <definedName name="_tra94">#REF!</definedName>
    <definedName name="_tra96">#REF!</definedName>
    <definedName name="_tra98">#REF!</definedName>
    <definedName name="_Tru21" hidden="1">{"'Sheet1'!$L$16"}</definedName>
    <definedName name="_TS2">#REF!</definedName>
    <definedName name="_tt3" hidden="1">{"'Sheet1'!$L$16"}</definedName>
    <definedName name="_TT31" hidden="1">{"'Sheet1'!$L$16"}</definedName>
    <definedName name="_TVL1">#REF!</definedName>
    <definedName name="_tz593">#REF!</definedName>
    <definedName name="_ui100">#REF!</definedName>
    <definedName name="_ui105">#REF!</definedName>
    <definedName name="_ui108">#REF!</definedName>
    <definedName name="_ui130">#REF!</definedName>
    <definedName name="_ui140">#REF!</definedName>
    <definedName name="_ui160">#REF!</definedName>
    <definedName name="_ui180">#REF!</definedName>
    <definedName name="_ui250">#REF!</definedName>
    <definedName name="_ui271">#REF!</definedName>
    <definedName name="_ui320">#REF!</definedName>
    <definedName name="_ui45">#REF!</definedName>
    <definedName name="_ui50">#REF!</definedName>
    <definedName name="_ui54">#REF!</definedName>
    <definedName name="_ui65">#REF!</definedName>
    <definedName name="_ui75">#REF!</definedName>
    <definedName name="_ui80">#REF!</definedName>
    <definedName name="_UT2">#REF!</definedName>
    <definedName name="_vb1">#REF!</definedName>
    <definedName name="_vb2">#REF!</definedName>
    <definedName name="_vbt210">#REF!</definedName>
    <definedName name="_vbt300">#REF!</definedName>
    <definedName name="_vbt400">#REF!</definedName>
    <definedName name="_vc1">#REF!</definedName>
    <definedName name="_vc2">#REF!</definedName>
    <definedName name="_vc3">#REF!</definedName>
    <definedName name="_VC400">#REF!</definedName>
    <definedName name="_Vh2">#REF!</definedName>
    <definedName name="_VL1">#REF!</definedName>
    <definedName name="_vl10">#REF!</definedName>
    <definedName name="_VL100">#REF!</definedName>
    <definedName name="_vl150">#REF!</definedName>
    <definedName name="_vl2" hidden="1">{"'Sheet1'!$L$16"}</definedName>
    <definedName name="_VL200">#REF!</definedName>
    <definedName name="_VL250">#REF!</definedName>
    <definedName name="_vl3">#REF!</definedName>
    <definedName name="_vl4">#REF!</definedName>
    <definedName name="_vl5">#REF!</definedName>
    <definedName name="_vl50">#REF!</definedName>
    <definedName name="_vl6">#REF!</definedName>
    <definedName name="_vl7">#REF!</definedName>
    <definedName name="_vl8">#REF!</definedName>
    <definedName name="_vl9">#REF!</definedName>
    <definedName name="_VLI150">#REF!</definedName>
    <definedName name="_VLI200">#REF!</definedName>
    <definedName name="_VLI50">#REF!</definedName>
    <definedName name="_vlt2">#REF!</definedName>
    <definedName name="_vlt3">#REF!</definedName>
    <definedName name="_vlt4">#REF!</definedName>
    <definedName name="_vlt5">#REF!</definedName>
    <definedName name="_vlt6">#REF!</definedName>
    <definedName name="_vlt7">#REF!</definedName>
    <definedName name="_vlt8">#REF!</definedName>
    <definedName name="_vm100">#REF!</definedName>
    <definedName name="_vm150">#REF!</definedName>
    <definedName name="_vm50">#REF!</definedName>
    <definedName name="_xb80">#REF!</definedName>
    <definedName name="_xl150">#REF!</definedName>
    <definedName name="_xm3">#REF!</definedName>
    <definedName name="_xm4">#REF!</definedName>
    <definedName name="_xm5">#REF!</definedName>
    <definedName name="_xx3">#REF!</definedName>
    <definedName name="_xx4">#REF!</definedName>
    <definedName name="_xx5">#REF!</definedName>
    <definedName name="_xx6">#REF!</definedName>
    <definedName name="_xx7">#REF!</definedName>
    <definedName name="a" hidden="1">{"'Sheet1'!$L$16"}</definedName>
    <definedName name="A.">#REF!</definedName>
    <definedName name="A.1">#REF!</definedName>
    <definedName name="a.10">#REF!</definedName>
    <definedName name="a.12">#REF!</definedName>
    <definedName name="a.13">#REF!</definedName>
    <definedName name="A.2">#REF!</definedName>
    <definedName name="a.3">#REF!</definedName>
    <definedName name="a.4">#REF!</definedName>
    <definedName name="a.5">#REF!</definedName>
    <definedName name="a.6">#REF!</definedName>
    <definedName name="a.7">#REF!</definedName>
    <definedName name="a.8">#REF!</definedName>
    <definedName name="a.9">#REF!</definedName>
    <definedName name="a_">#REF!</definedName>
    <definedName name="A_DGHNoi">#REF!</definedName>
    <definedName name="a_min">#REF!</definedName>
    <definedName name="a_s">#REF!</definedName>
    <definedName name="A_Thuhoi">#REF!</definedName>
    <definedName name="A_ThÝ_nghiÖm">#REF!</definedName>
    <definedName name="a0.75">#REF!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#REF!</definedName>
    <definedName name="a1.1">#REF!</definedName>
    <definedName name="a10.">#REF!</definedName>
    <definedName name="a11.">#REF!</definedName>
    <definedName name="a12.">#REF!</definedName>
    <definedName name="A120_">#REF!</definedName>
    <definedName name="a1moi" hidden="1">{"'Sheet1'!$L$16"}</definedName>
    <definedName name="a1t">#REF!</definedName>
    <definedName name="A1Xc7">#REF!</definedName>
    <definedName name="a2.">#REF!</definedName>
    <definedName name="a277Print_Titles">#REF!</definedName>
    <definedName name="A2G506">#REF!</definedName>
    <definedName name="a3.">#REF!</definedName>
    <definedName name="A35_">#REF!</definedName>
    <definedName name="a4.">#REF!</definedName>
    <definedName name="a5.">#REF!</definedName>
    <definedName name="A50_">#REF!</definedName>
    <definedName name="a6.">#REF!</definedName>
    <definedName name="A6N2">#REF!</definedName>
    <definedName name="A6N3">#REF!</definedName>
    <definedName name="a7.">#REF!</definedName>
    <definedName name="A70_">#REF!</definedName>
    <definedName name="a8.">#REF!</definedName>
    <definedName name="a9.">#REF!</definedName>
    <definedName name="A95_">#REF!</definedName>
    <definedName name="AA">#REF!</definedName>
    <definedName name="aaa" hidden="1">{"'Sheet1'!$L$16"}</definedName>
    <definedName name="aAAA">#REF!</definedName>
    <definedName name="aaaaa">#REF!</definedName>
    <definedName name="aaaaaa" hidden="1">{"'Sheet1'!$L$16"}</definedName>
    <definedName name="aaaaaaa" hidden="1">{"'Sheet1'!$L$16"}</definedName>
    <definedName name="aan">#REF!</definedName>
    <definedName name="Ab">#REF!</definedName>
    <definedName name="ABC" hidden="1">#REF!</definedName>
    <definedName name="abs">#REF!</definedName>
    <definedName name="ac">3</definedName>
    <definedName name="Ac_">#REF!</definedName>
    <definedName name="AC120_">#REF!</definedName>
    <definedName name="AC35_">#REF!</definedName>
    <definedName name="AC50_">#REF!</definedName>
    <definedName name="AC70_">#REF!</definedName>
    <definedName name="AC95_">#REF!</definedName>
    <definedName name="AccessDatabase" hidden="1">"C:\My Documents\LeBinh\Xls\VP Cong ty\FORM.mdb"</definedName>
    <definedName name="Accumulated_ESALs">#REF!</definedName>
    <definedName name="acdc">#REF!</definedName>
    <definedName name="aco">#REF!</definedName>
    <definedName name="Act_tec">#REF!</definedName>
    <definedName name="Acv">#REF!</definedName>
    <definedName name="ad">3</definedName>
    <definedName name="ADADADD" hidden="1">{"'Sheet1'!$L$16"}</definedName>
    <definedName name="ADAY">#REF!</definedName>
    <definedName name="adb">#REF!</definedName>
    <definedName name="addd">#REF!</definedName>
    <definedName name="Address">#REF!</definedName>
    <definedName name="ADEQ">#REF!</definedName>
    <definedName name="âdf">{"Book5","sæ quü.xls","Dù to¸n x©y dùng nhµ s¶n xuÊt.xls","Than.xls","TiÕn ®é s¶n xuÊt - Th¸ng 9.xls"}</definedName>
    <definedName name="adg">#REF!</definedName>
    <definedName name="ADP">#REF!</definedName>
    <definedName name="ADT">#REF!</definedName>
    <definedName name="ae" hidden="1">{"'Sheet1'!$L$16"}</definedName>
    <definedName name="AEZ">#REF!</definedName>
    <definedName name="Ag_">#REF!</definedName>
    <definedName name="AG_Temp">#REF!</definedName>
    <definedName name="ag15F80">#REF!</definedName>
    <definedName name="Age_d">#REF!</definedName>
    <definedName name="Age_nd">#REF!</definedName>
    <definedName name="Agency">#REF!</definedName>
    <definedName name="ah">#REF!</definedName>
    <definedName name="aho">#REF!</definedName>
    <definedName name="ai">#REF!</definedName>
    <definedName name="aii">#REF!</definedName>
    <definedName name="aiii">#REF!</definedName>
    <definedName name="ak">#REF!</definedName>
    <definedName name="aK_cap">#REF!</definedName>
    <definedName name="aK_con">#REF!</definedName>
    <definedName name="aK_dep">#REF!</definedName>
    <definedName name="aK_dis">#REF!</definedName>
    <definedName name="aK_imm">#REF!</definedName>
    <definedName name="aK_rof">#REF!</definedName>
    <definedName name="aK_ron">#REF!</definedName>
    <definedName name="aK_run">#REF!</definedName>
    <definedName name="aK_sed">#REF!</definedName>
    <definedName name="AKHAC">#REF!</definedName>
    <definedName name="alfa">#REF!</definedName>
    <definedName name="All_Item">#REF!</definedName>
    <definedName name="ALPHA_d">#REF!</definedName>
    <definedName name="ALPIN">#N/A</definedName>
    <definedName name="ALPJYOU">#N/A</definedName>
    <definedName name="ALPTOI">#N/A</definedName>
    <definedName name="ALTINH">#REF!</definedName>
    <definedName name="am.">#REF!</definedName>
    <definedName name="an">#REF!</definedName>
    <definedName name="aN_cap">#REF!</definedName>
    <definedName name="aN_con">#REF!</definedName>
    <definedName name="aN_dep">#REF!</definedName>
    <definedName name="aN_fix">#REF!</definedName>
    <definedName name="aN_imm">#REF!</definedName>
    <definedName name="aN_rof">#REF!</definedName>
    <definedName name="aN_ron">#REF!</definedName>
    <definedName name="aN_run">#REF!</definedName>
    <definedName name="aN_sed">#REF!</definedName>
    <definedName name="anfa">#REF!</definedName>
    <definedName name="anfa_s">#REF!</definedName>
    <definedName name="ang">#REF!</definedName>
    <definedName name="ANN">#REF!</definedName>
    <definedName name="Annual_Growth">#REF!</definedName>
    <definedName name="Annual_Growth_Truck_Factor">#REF!</definedName>
    <definedName name="anpha">#REF!</definedName>
    <definedName name="ANQD">#REF!</definedName>
    <definedName name="anscount" hidden="1">4</definedName>
    <definedName name="aP_cap">#REF!</definedName>
    <definedName name="aP_con">#REF!</definedName>
    <definedName name="aP_dep">#REF!</definedName>
    <definedName name="aP_dis">#REF!</definedName>
    <definedName name="aP_imm">#REF!</definedName>
    <definedName name="aP_rof">#REF!</definedName>
    <definedName name="aP_ron">#REF!</definedName>
    <definedName name="aP_run">#REF!</definedName>
    <definedName name="aP_sed">#REF!</definedName>
    <definedName name="Apstot">#REF!</definedName>
    <definedName name="Aq">#REF!</definedName>
    <definedName name="aqbnmjm" hidden="1">#REF!</definedName>
    <definedName name="As">#REF!</definedName>
    <definedName name="As_">#REF!</definedName>
    <definedName name="AS2DocOpenMode" hidden="1">"AS2DocumentEdit"</definedName>
    <definedName name="asb">#REF!</definedName>
    <definedName name="asd">#REF!</definedName>
    <definedName name="asega">{"Thuxm2.xls","Sheet1"}</definedName>
    <definedName name="ASP">#REF!</definedName>
    <definedName name="asss" hidden="1">{"'Sheet1'!$L$16"}</definedName>
    <definedName name="ASTM">#REF!</definedName>
    <definedName name="astr">#REF!</definedName>
    <definedName name="at">#REF!</definedName>
    <definedName name="at1.5">#REF!</definedName>
    <definedName name="atg">#REF!</definedName>
    <definedName name="atgoi">#REF!</definedName>
    <definedName name="ATGT" hidden="1">{"'Sheet1'!$L$16"}</definedName>
    <definedName name="ATRAM">#REF!</definedName>
    <definedName name="ATW">#REF!</definedName>
    <definedName name="AÙ">#REF!</definedName>
    <definedName name="aù0">'[8]bang tien luong'!#REF!</definedName>
    <definedName name="auto">#REF!</definedName>
    <definedName name="Av">#REF!</definedName>
    <definedName name="Average_Truck_Factor">#REF!</definedName>
    <definedName name="Avf">#REF!</definedName>
    <definedName name="Avl">#REF!</definedName>
    <definedName name="B.4">#REF!</definedName>
    <definedName name="B.5">#REF!</definedName>
    <definedName name="B.6">#REF!</definedName>
    <definedName name="B.7">#REF!</definedName>
    <definedName name="b.8">#REF!</definedName>
    <definedName name="b.9">#REF!</definedName>
    <definedName name="B.nuamat">7.25</definedName>
    <definedName name="B_">#REF!</definedName>
    <definedName name="b_240">#REF!</definedName>
    <definedName name="b_260">#REF!</definedName>
    <definedName name="b_280">#REF!</definedName>
    <definedName name="b_320">#REF!</definedName>
    <definedName name="b_350">#REF!</definedName>
    <definedName name="b_dd1">#REF!</definedName>
    <definedName name="b_DL">#REF!</definedName>
    <definedName name="b_eh">#REF!</definedName>
    <definedName name="b_eh1">#REF!</definedName>
    <definedName name="b_ev">#REF!</definedName>
    <definedName name="b_ev1">#REF!</definedName>
    <definedName name="b_FR">#REF!</definedName>
    <definedName name="b_fr1">#REF!</definedName>
    <definedName name="B_Isc">#REF!</definedName>
    <definedName name="b_LL">#REF!</definedName>
    <definedName name="b_ll1">#REF!</definedName>
    <definedName name="b_min">#REF!</definedName>
    <definedName name="B_tinh">#REF!</definedName>
    <definedName name="b_WL">#REF!</definedName>
    <definedName name="b_WL1">#REF!</definedName>
    <definedName name="b_WS">#REF!</definedName>
    <definedName name="b_ws1">#REF!</definedName>
    <definedName name="b1.">#REF!</definedName>
    <definedName name="b10.">#REF!</definedName>
    <definedName name="b11.">#REF!</definedName>
    <definedName name="b12.">#REF!</definedName>
    <definedName name="b1s">#REF!</definedName>
    <definedName name="b1s_">#REF!</definedName>
    <definedName name="b1t">#REF!</definedName>
    <definedName name="b2.">#REF!</definedName>
    <definedName name="b2t">#REF!</definedName>
    <definedName name="b3.">#REF!</definedName>
    <definedName name="B3.1" hidden="1">#REF!</definedName>
    <definedName name="B3a">#REF!</definedName>
    <definedName name="b3t">#REF!</definedName>
    <definedName name="b4.">#REF!</definedName>
    <definedName name="b4t">#REF!</definedName>
    <definedName name="b5.">#REF!</definedName>
    <definedName name="b6.">#REF!</definedName>
    <definedName name="b60x">#REF!</definedName>
    <definedName name="b7.">#REF!</definedName>
    <definedName name="b80x">#REF!</definedName>
    <definedName name="bac2.7">#REF!</definedName>
    <definedName name="bac25d">#REF!</definedName>
    <definedName name="bac27d">#REF!</definedName>
    <definedName name="bac2d">#REF!</definedName>
    <definedName name="bac35d">#REF!</definedName>
    <definedName name="bac37d">#REF!</definedName>
    <definedName name="bac3d">#REF!</definedName>
    <definedName name="bac45d">#REF!</definedName>
    <definedName name="bac47d">#REF!</definedName>
    <definedName name="bac4d">#REF!</definedName>
    <definedName name="bac4d1">#REF!</definedName>
    <definedName name="BacKan">#REF!</definedName>
    <definedName name="bactham">#REF!</definedName>
    <definedName name="Bai_ducdam_coc">#REF!</definedName>
    <definedName name="BAMUA1">#REF!</definedName>
    <definedName name="BAMUA2">#REF!</definedName>
    <definedName name="ban">#REF!</definedName>
    <definedName name="ban_dan">#REF!</definedName>
    <definedName name="BANG_CHI_TIET_THI_NGHIEM_CONG_TO">#REF!</definedName>
    <definedName name="BANG_CHI_TIET_THI_NGHIEM_DZ0.4KV">#REF!</definedName>
    <definedName name="Bang_cly">#REF!</definedName>
    <definedName name="Bang_CVC">#REF!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1">#REF!</definedName>
    <definedName name="bang2">#REF!</definedName>
    <definedName name="bang3">#REF!</definedName>
    <definedName name="bang4">#REF!</definedName>
    <definedName name="bang5">#REF!</definedName>
    <definedName name="bang6">#REF!</definedName>
    <definedName name="bangchu">#REF!</definedName>
    <definedName name="BangGiaVL_Q">#REF!</definedName>
    <definedName name="BangkechiNS01_11">#REF!</definedName>
    <definedName name="BangkechiNS02_11">#REF!</definedName>
    <definedName name="BangkechiNS03_11">#REF!</definedName>
    <definedName name="BangkeCTUchi01_11">#REF!</definedName>
    <definedName name="BangkeCTUchi02_11">#REF!</definedName>
    <definedName name="BangkeCTUchi03_11">#REF!</definedName>
    <definedName name="BangkeNS01_12">#REF!</definedName>
    <definedName name="bangluong">#REF!</definedName>
    <definedName name="BangMa">#REF!</definedName>
    <definedName name="Bangtienluong">#REF!</definedName>
    <definedName name="bangtinh">#REF!</definedName>
    <definedName name="banmo">#REF!</definedName>
    <definedName name="banql" hidden="1">{"'Sheet1'!$L$16"}</definedName>
    <definedName name="baotaibovay">#REF!</definedName>
    <definedName name="BarData">#REF!</definedName>
    <definedName name="Bardata1">#REF!</definedName>
    <definedName name="BaseType_d">#REF!</definedName>
    <definedName name="BaseType_nd">#REF!</definedName>
    <definedName name="Bay">#REF!</definedName>
    <definedName name="BB">#REF!</definedName>
    <definedName name="Bbb">#REF!</definedName>
    <definedName name="bbbb">#REF!</definedName>
    <definedName name="bbbbbbbbbbbbbbbbbbb">#REF!</definedName>
    <definedName name="bbcn">#REF!</definedName>
    <definedName name="Bbm">#REF!</definedName>
    <definedName name="Bbtt">#REF!</definedName>
    <definedName name="bbvuong">#REF!</definedName>
    <definedName name="bc_1">#REF!</definedName>
    <definedName name="bc_2">#REF!</definedName>
    <definedName name="Bcb">#REF!</definedName>
    <definedName name="Bcg">#REF!</definedName>
    <definedName name="BCT">#REF!</definedName>
    <definedName name="Bctt">#REF!</definedName>
    <definedName name="BDAY">#REF!</definedName>
    <definedName name="bdc">#REF!</definedName>
    <definedName name="bdd">1.5</definedName>
    <definedName name="BDIM">#REF!</definedName>
    <definedName name="Bdk">#REF!</definedName>
    <definedName name="bdw">#REF!</definedName>
    <definedName name="be">#REF!</definedName>
    <definedName name="Be_duc_dam">#REF!</definedName>
    <definedName name="BE100M">#REF!</definedName>
    <definedName name="Be1L">#REF!</definedName>
    <definedName name="BE50M">#REF!</definedName>
    <definedName name="beepsound">#REF!</definedName>
    <definedName name="begin">#REF!</definedName>
    <definedName name="bengam">#REF!</definedName>
    <definedName name="benhvien">#REF!</definedName>
    <definedName name="benuoc">#REF!</definedName>
    <definedName name="beta">#REF!</definedName>
    <definedName name="BETA_d">#REF!</definedName>
    <definedName name="Bezugsfeld">#REF!</definedName>
    <definedName name="BF1_">#REF!</definedName>
    <definedName name="BF2_">#REF!</definedName>
    <definedName name="BF3_">#REF!</definedName>
    <definedName name="BFBS">#REF!</definedName>
    <definedName name="BFES">#REF!</definedName>
    <definedName name="BFS">#REF!</definedName>
    <definedName name="Bgc">#REF!</definedName>
    <definedName name="Bgiang" hidden="1">{"'Sheet1'!$L$16"}</definedName>
    <definedName name="BGS">#REF!</definedName>
    <definedName name="bia">#REF!</definedName>
    <definedName name="bienbao">#REF!</definedName>
    <definedName name="binh">#REF!</definedName>
    <definedName name="Bình_Định">#REF!</definedName>
    <definedName name="Binhduong">#REF!</definedName>
    <definedName name="Binhphuoc">#REF!</definedName>
    <definedName name="BINHTHANH1">#REF!</definedName>
    <definedName name="BINHTHANH2">#REF!</definedName>
    <definedName name="Bio_tec">#REF!</definedName>
    <definedName name="bitum">#REF!</definedName>
    <definedName name="bk">#REF!</definedName>
    <definedName name="BKH">#REF!</definedName>
    <definedName name="BKHĐT" comment="BKHĐT">[9]BKHDT!$B$3:$B$27</definedName>
    <definedName name="BKinh">#REF!</definedName>
    <definedName name="BL240HT">#REF!</definedName>
    <definedName name="BL280HT">#REF!</definedName>
    <definedName name="BL320HT">#REF!</definedName>
    <definedName name="blang">#REF!</definedName>
    <definedName name="Blc">#REF!</definedName>
    <definedName name="blkh">#REF!</definedName>
    <definedName name="blkh1">#REF!</definedName>
    <definedName name="blneo">#REF!</definedName>
    <definedName name="BLOCK1">#REF!</definedName>
    <definedName name="BLOCK2">#REF!</definedName>
    <definedName name="BLOCK3">#REF!</definedName>
    <definedName name="blong">#REF!</definedName>
    <definedName name="Bm">3.5</definedName>
    <definedName name="Bmat">#REF!</definedName>
    <definedName name="Bmn">#REF!</definedName>
    <definedName name="BMS" hidden="1">{"'Sheet1'!$L$16"}</definedName>
    <definedName name="Bn">6.5</definedName>
    <definedName name="bN_fix">#REF!</definedName>
    <definedName name="Bnc">#REF!</definedName>
    <definedName name="bnc_2">#REF!</definedName>
    <definedName name="bnc3_2">#REF!</definedName>
    <definedName name="bnc4_2">#REF!</definedName>
    <definedName name="bnc4_5">#REF!</definedName>
    <definedName name="bng">#REF!</definedName>
    <definedName name="BNV">#REF!</definedName>
    <definedName name="bocdo">#REF!</definedName>
    <definedName name="bom">#REF!</definedName>
    <definedName name="bombt50">#REF!</definedName>
    <definedName name="bombt60">#REF!</definedName>
    <definedName name="bomnuoc20kw">#REF!</definedName>
    <definedName name="bomnuocdau10">#REF!</definedName>
    <definedName name="bomnuocdau100">#REF!</definedName>
    <definedName name="bomnuocdau15">#REF!</definedName>
    <definedName name="bomnuocdau150">#REF!</definedName>
    <definedName name="bomnuocdau20">#REF!</definedName>
    <definedName name="bomnuocdau37">#REF!</definedName>
    <definedName name="bomnuocdau45">#REF!</definedName>
    <definedName name="bomnuocdau5">#REF!</definedName>
    <definedName name="bomnuocdau5.5">#REF!</definedName>
    <definedName name="bomnuocdau7">#REF!</definedName>
    <definedName name="bomnuocdau7.5">#REF!</definedName>
    <definedName name="bomnuocdau75">#REF!</definedName>
    <definedName name="bomnuocdien0.55">#REF!</definedName>
    <definedName name="bomnuocdien0.75">#REF!</definedName>
    <definedName name="bomnuocdien1.5">#REF!</definedName>
    <definedName name="bomnuocdien10">#REF!</definedName>
    <definedName name="bomnuocdien113">#REF!</definedName>
    <definedName name="bomnuocdien14">#REF!</definedName>
    <definedName name="bomnuocdien2">#REF!</definedName>
    <definedName name="bomnuocdien2.8">#REF!</definedName>
    <definedName name="bomnuocdien20">#REF!</definedName>
    <definedName name="bomnuocdien22">#REF!</definedName>
    <definedName name="bomnuocdien28">#REF!</definedName>
    <definedName name="bomnuocdien30">#REF!</definedName>
    <definedName name="bomnuocdien4">#REF!</definedName>
    <definedName name="bomnuocdien4.5">#REF!</definedName>
    <definedName name="bomnuocdien40">#REF!</definedName>
    <definedName name="bomnuocdien50">#REF!</definedName>
    <definedName name="bomnuocdien55">#REF!</definedName>
    <definedName name="bomnuocdien7">#REF!</definedName>
    <definedName name="bomnuocdien75">#REF!</definedName>
    <definedName name="bomnuocxang3">#REF!</definedName>
    <definedName name="bomnuocxang4">#REF!</definedName>
    <definedName name="bomnuocxang6">#REF!</definedName>
    <definedName name="bomnuocxang7">#REF!</definedName>
    <definedName name="bomnuocxang8">#REF!</definedName>
    <definedName name="bomvua1.5">#REF!</definedName>
    <definedName name="Bon">#REF!</definedName>
    <definedName name="bonnuocdien1.1">#REF!</definedName>
    <definedName name="book1">#REF!</definedName>
    <definedName name="Book2">#REF!</definedName>
    <definedName name="BookName">"Bao_cao_cua_NVTK_tai_NPP_bieu_mau_moi_4___Mau_moi.xls"</definedName>
    <definedName name="BOQ">#REF!</definedName>
    <definedName name="Botanical2">#REF!</definedName>
    <definedName name="Botanical2.Jun">#REF!</definedName>
    <definedName name="BottomSlab_Tensile_Stress">#REF!</definedName>
    <definedName name="bp">#REF!</definedName>
    <definedName name="Bqd">#REF!</definedName>
    <definedName name="bql" hidden="1">{#N/A,#N/A,FALSE,"Chi tiÆt"}</definedName>
    <definedName name="BQLTB">#REF!</definedName>
    <definedName name="BQLXL">#REF!</definedName>
    <definedName name="BQP">'[10]BANCO (3)'!$N$124</definedName>
    <definedName name="BR_373">#REF!</definedName>
    <definedName name="BrName">#REF!</definedName>
    <definedName name="Bsb">#REF!</definedName>
    <definedName name="BSM">#REF!</definedName>
    <definedName name="bson">#REF!</definedName>
    <definedName name="BSTRESS_d">#REF!</definedName>
    <definedName name="Bstt">#REF!</definedName>
    <definedName name="BT">#REF!</definedName>
    <definedName name="BT_125">#REF!</definedName>
    <definedName name="BT_A1">#REF!</definedName>
    <definedName name="BT_A2.1">#REF!</definedName>
    <definedName name="BT_A2.2">#REF!</definedName>
    <definedName name="BT_B1">#REF!</definedName>
    <definedName name="BT_B2">#REF!</definedName>
    <definedName name="BT_C1">#REF!</definedName>
    <definedName name="BT_CT_Mong_Mo_Tru_Cau">#REF!</definedName>
    <definedName name="BT_loai_A2.1">#REF!</definedName>
    <definedName name="BT_P1">#REF!</definedName>
    <definedName name="BT200_50">#REF!</definedName>
    <definedName name="btabd">#REF!</definedName>
    <definedName name="btadn">#REF!</definedName>
    <definedName name="btah">#REF!</definedName>
    <definedName name="btah1">#REF!</definedName>
    <definedName name="btaqn">#REF!</definedName>
    <definedName name="btaqt">#REF!</definedName>
    <definedName name="btbdn">#REF!</definedName>
    <definedName name="btbh">#REF!</definedName>
    <definedName name="btbqn">#REF!</definedName>
    <definedName name="btbqt">#REF!</definedName>
    <definedName name="BTC">[11]NSĐP!$AA$14:$AA$240</definedName>
    <definedName name="btcdn">#REF!</definedName>
    <definedName name="btch">#REF!</definedName>
    <definedName name="btch1">#REF!</definedName>
    <definedName name="btch2">#REF!</definedName>
    <definedName name="btchiuaxitm300">#REF!</definedName>
    <definedName name="BTchiuaxm200">#REF!</definedName>
    <definedName name="btcocM400">#REF!</definedName>
    <definedName name="btcocnhoi">#REF!</definedName>
    <definedName name="BTcot">#REF!</definedName>
    <definedName name="Btcot1">#REF!</definedName>
    <definedName name="btcqn">#REF!</definedName>
    <definedName name="btcqt">#REF!</definedName>
    <definedName name="btd">#REF!</definedName>
    <definedName name="btdbd">#REF!</definedName>
    <definedName name="btddn">#REF!</definedName>
    <definedName name="btdh">#REF!</definedName>
    <definedName name="btdqn">#REF!</definedName>
    <definedName name="btdqt">#REF!</definedName>
    <definedName name="bteqn">#REF!</definedName>
    <definedName name="btham">#REF!</definedName>
    <definedName name="btkn">#REF!</definedName>
    <definedName name="BTlotm100">#REF!</definedName>
    <definedName name="BTLT1pm">#REF!</definedName>
    <definedName name="BTLT3pm">#REF!</definedName>
    <definedName name="BTLTHTDL">#REF!</definedName>
    <definedName name="BTLTHTHH">#REF!</definedName>
    <definedName name="BTLY">#REF!</definedName>
    <definedName name="btm">#REF!</definedName>
    <definedName name="btm1002x4">#REF!</definedName>
    <definedName name="btm1502x4">#REF!</definedName>
    <definedName name="btm1504x6">#REF!</definedName>
    <definedName name="btm2002x4">#REF!</definedName>
    <definedName name="BTN_CPDD_tuoi_nhua_lot">#REF!</definedName>
    <definedName name="BTNmin">#REF!</definedName>
    <definedName name="BTNtrung">#REF!</definedName>
    <definedName name="BTP">#REF!</definedName>
    <definedName name="BTPCP">#REF!</definedName>
    <definedName name="btr">#REF!</definedName>
    <definedName name="BTRAM">#REF!</definedName>
    <definedName name="Btt">#REF!</definedName>
    <definedName name="BU_CHENH_LECH_DZ0.4KV">#REF!</definedName>
    <definedName name="BU_CHENH_LECH_DZ22KV">#REF!</definedName>
    <definedName name="BU_CHENH_LECH_TBA">#REF!</definedName>
    <definedName name="bua1.2">#REF!</definedName>
    <definedName name="bua1.8">#REF!</definedName>
    <definedName name="buarung170">#REF!</definedName>
    <definedName name="bùc">{"Book1","Dt tonghop.xls"}</definedName>
    <definedName name="BuGia">#REF!</definedName>
    <definedName name="Bulongma">8700</definedName>
    <definedName name="Bulongthepcoctiepdia">#REF!</definedName>
    <definedName name="buoc">#REF!</definedName>
    <definedName name="button_area_1">#REF!</definedName>
    <definedName name="buvenh">#REF!</definedName>
    <definedName name="bvc">#REF!</definedName>
    <definedName name="BVCISUMMARY">#REF!</definedName>
    <definedName name="bvd">#REF!</definedName>
    <definedName name="bvm">#REF!</definedName>
    <definedName name="bvs">#REF!</definedName>
    <definedName name="bvt">#REF!</definedName>
    <definedName name="bvtb">#REF!</definedName>
    <definedName name="bvttt">#REF!</definedName>
    <definedName name="bw">#N/A</definedName>
    <definedName name="bx">#REF!</definedName>
    <definedName name="BŸo_cŸo_täng_hìp_giŸ_trÙ_t_i_s_n_câ__Ùnh">#REF!</definedName>
    <definedName name="C.">#REF!</definedName>
    <definedName name="c..">#REF!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doc1">540</definedName>
    <definedName name="C.doc2">740</definedName>
    <definedName name="c_">#REF!</definedName>
    <definedName name="c_comp">#REF!</definedName>
    <definedName name="c_k">#REF!</definedName>
    <definedName name="C_LENGTH">#REF!</definedName>
    <definedName name="c_n">#REF!</definedName>
    <definedName name="C_WIDTH">#REF!</definedName>
    <definedName name="C_XY">#REF!</definedName>
    <definedName name="c1.">#REF!</definedName>
    <definedName name="c2.">#REF!</definedName>
    <definedName name="C2.7">#REF!</definedName>
    <definedName name="c3.">#REF!</definedName>
    <definedName name="C3.0">#REF!</definedName>
    <definedName name="C3.5">#REF!</definedName>
    <definedName name="C3.7">#REF!</definedName>
    <definedName name="c4.">#REF!</definedName>
    <definedName name="C4.0">#REF!</definedName>
    <definedName name="CA">#REF!</definedName>
    <definedName name="ca.1111">#REF!</definedName>
    <definedName name="ca.1111.th">#REF!</definedName>
    <definedName name="Cà_Mau">#REF!</definedName>
    <definedName name="CA_PTVT">#REF!</definedName>
    <definedName name="CACAU">298161</definedName>
    <definedName name="Cachdienchuoi">#REF!</definedName>
    <definedName name="Cachdiendung">#REF!</definedName>
    <definedName name="Cachdienhaap">#REF!</definedName>
    <definedName name="cácte">#REF!</definedName>
    <definedName name="CAMTC">#REF!</definedName>
    <definedName name="Can_doi">#REF!</definedName>
    <definedName name="CanBQL">#REF!</definedName>
    <definedName name="CanLePhi">#REF!</definedName>
    <definedName name="CanMT">#REF!</definedName>
    <definedName name="Canon">#REF!</definedName>
    <definedName name="cao">#REF!</definedName>
    <definedName name="cap">#REF!</definedName>
    <definedName name="Cap_DUL_doc_B">#REF!</definedName>
    <definedName name="CAP_DUL_ngang_B">#REF!</definedName>
    <definedName name="cap_DUL_va_TC">#REF!</definedName>
    <definedName name="cap0.7">#REF!</definedName>
    <definedName name="capdul">#REF!</definedName>
    <definedName name="capphoithiennhien">#REF!</definedName>
    <definedName name="CAPT_2">#REF!</definedName>
    <definedName name="CAPT_3">#REF!</definedName>
    <definedName name="CAPT_4">#REF!</definedName>
    <definedName name="CAPT_5">#REF!</definedName>
    <definedName name="CAPT_6">#REF!</definedName>
    <definedName name="CAPT_7">#REF!</definedName>
    <definedName name="CAPT_8">#REF!</definedName>
    <definedName name="CAPT_9">#REF!</definedName>
    <definedName name="Capvon" hidden="1">{#N/A,#N/A,FALSE,"Chi tiÆt"}</definedName>
    <definedName name="casing">#REF!</definedName>
    <definedName name="Cat">#REF!</definedName>
    <definedName name="catcap">#REF!</definedName>
    <definedName name="catchuan">#REF!</definedName>
    <definedName name="catdem">#REF!</definedName>
    <definedName name="catden">#REF!</definedName>
    <definedName name="Category_All">#REF!</definedName>
    <definedName name="cathatnho">#REF!</definedName>
    <definedName name="CATIN">#N/A</definedName>
    <definedName name="CATJYOU">#N/A</definedName>
    <definedName name="catm">#REF!</definedName>
    <definedName name="catmin">#REF!</definedName>
    <definedName name="catn">#REF!</definedName>
    <definedName name="catnen">#REF!</definedName>
    <definedName name="CATREC">#N/A</definedName>
    <definedName name="catsan">#REF!</definedName>
    <definedName name="CATSYU">#N/A</definedName>
    <definedName name="catuon">#REF!</definedName>
    <definedName name="catvang">#REF!</definedName>
    <definedName name="catxay">#REF!</definedName>
    <definedName name="Cau_DaiTu">#REF!</definedName>
    <definedName name="Cau_MaiDich">#REF!</definedName>
    <definedName name="cau_nho">#REF!</definedName>
    <definedName name="Cau_ThanhXuan">#REF!</definedName>
    <definedName name="cau10T">#REF!</definedName>
    <definedName name="caubanhhoi10">#REF!</definedName>
    <definedName name="caubanhhoi16">#REF!</definedName>
    <definedName name="caubanhhoi25">#REF!</definedName>
    <definedName name="caubanhhoi3">#REF!</definedName>
    <definedName name="caubanhhoi4">#REF!</definedName>
    <definedName name="caubanhhoi40">#REF!</definedName>
    <definedName name="caubanhhoi5">#REF!</definedName>
    <definedName name="caubanhhoi6">#REF!</definedName>
    <definedName name="caubanhhoi65">#REF!</definedName>
    <definedName name="caubanhhoi7">#REF!</definedName>
    <definedName name="caubanhhoi8">#REF!</definedName>
    <definedName name="caubanhhoi90">#REF!</definedName>
    <definedName name="caubanhxich10">#REF!</definedName>
    <definedName name="caubanhxich100">#REF!</definedName>
    <definedName name="caubanhxich16">#REF!</definedName>
    <definedName name="caubanhxich25">#REF!</definedName>
    <definedName name="caubanhxich28">#REF!</definedName>
    <definedName name="caubanhxich40">#REF!</definedName>
    <definedName name="caubanhxich5">#REF!</definedName>
    <definedName name="caubanhxich50">#REF!</definedName>
    <definedName name="caubanhxich63">#REF!</definedName>
    <definedName name="caubanhxich7">#REF!</definedName>
    <definedName name="caunoi30">#REF!</definedName>
    <definedName name="cauthap10">#REF!</definedName>
    <definedName name="cauthap12">#REF!</definedName>
    <definedName name="cauthap15">#REF!</definedName>
    <definedName name="cauthap20">#REF!</definedName>
    <definedName name="cauthap25">#REF!</definedName>
    <definedName name="cauthap3">#REF!</definedName>
    <definedName name="cauthap30">#REF!</definedName>
    <definedName name="cauthap40">#REF!</definedName>
    <definedName name="cauthap5">#REF!</definedName>
    <definedName name="cauthap50">#REF!</definedName>
    <definedName name="cauthap8">#REF!</definedName>
    <definedName name="CAVT">#REF!</definedName>
    <definedName name="CayXanh">#REF!</definedName>
    <definedName name="Cb">#REF!</definedName>
    <definedName name="CBA35HT">#REF!</definedName>
    <definedName name="CBA50HT">#REF!</definedName>
    <definedName name="CBA70HT">#REF!</definedName>
    <definedName name="CBE50M">#REF!</definedName>
    <definedName name="CBPT_2">#REF!</definedName>
    <definedName name="CBPT_3">#REF!</definedName>
    <definedName name="CBPT_4">#REF!</definedName>
    <definedName name="CBPT_5">#REF!</definedName>
    <definedName name="CBPT_6">#REF!</definedName>
    <definedName name="CBPT_7">#REF!</definedName>
    <definedName name="CBPT_8">#REF!</definedName>
    <definedName name="CBPT_9">#REF!</definedName>
    <definedName name="CBTH" hidden="1">{"'Sheet1'!$L$16"}</definedName>
    <definedName name="CBVT">#REF!</definedName>
    <definedName name="CC">#REF!</definedName>
    <definedName name="cch">#REF!</definedName>
    <definedName name="cchong">#REF!</definedName>
    <definedName name="CCS">#REF!</definedName>
    <definedName name="cd">#REF!</definedName>
    <definedName name="Cd_d">#REF!</definedName>
    <definedName name="Cd_nd">#REF!</definedName>
    <definedName name="CDA">#REF!</definedName>
    <definedName name="CDAY">#REF!</definedName>
    <definedName name="CDBT">#REF!</definedName>
    <definedName name="CDCK">#REF!</definedName>
    <definedName name="CDCN">#REF!</definedName>
    <definedName name="CDCU">#REF!</definedName>
    <definedName name="CDD">#REF!</definedName>
    <definedName name="CDday">#REF!</definedName>
    <definedName name="cddc">#REF!</definedName>
    <definedName name="CDDD">#REF!</definedName>
    <definedName name="CDDD1P">#REF!</definedName>
    <definedName name="CDDD1PHA">#REF!</definedName>
    <definedName name="CDDD3PHA">#REF!</definedName>
    <definedName name="CDdinh">#REF!</definedName>
    <definedName name="CDHT">#REF!</definedName>
    <definedName name="cdn">#REF!</definedName>
    <definedName name="Cdnum">#REF!</definedName>
    <definedName name="CDT">#REF!</definedName>
    <definedName name="CDTK_tim">31.77</definedName>
    <definedName name="CDVAÄN_CHUYEÅN">#REF!</definedName>
    <definedName name="CDVC">#REF!</definedName>
    <definedName name="celltips_area">#REF!</definedName>
    <definedName name="Céng">#REF!</definedName>
    <definedName name="CESAL_d">#REF!</definedName>
    <definedName name="CESAL_nd">#REF!</definedName>
    <definedName name="CESALs">#REF!</definedName>
    <definedName name="cf" localSheetId="0">BlankMacro1</definedName>
    <definedName name="cf" localSheetId="1">BlankMacro1</definedName>
    <definedName name="cf">BlankMacro1</definedName>
    <definedName name="cfc">#REF!</definedName>
    <definedName name="cfk">#REF!</definedName>
    <definedName name="CH">#REF!</definedName>
    <definedName name="Ch_rong">#REF!</definedName>
    <definedName name="chang1pm">#REF!</definedName>
    <definedName name="chang3pm">#REF!</definedName>
    <definedName name="changht">#REF!</definedName>
    <definedName name="changHTDL">#REF!</definedName>
    <definedName name="changHTHH">#REF!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Dai">#REF!</definedName>
    <definedName name="Chi_phi_OM">#REF!</definedName>
    <definedName name="Chi_tieát_phi">#REF!</definedName>
    <definedName name="chi_tiÕt_vËt_liÖu___nh_n_c_ng___m_y_thi_c_ng">#REF!</definedName>
    <definedName name="chialuong">#REF!</definedName>
    <definedName name="chie" localSheetId="0">BlankMacro1</definedName>
    <definedName name="chie" localSheetId="1">BlankMacro1</definedName>
    <definedName name="chie">BlankMacro1</definedName>
    <definedName name="Chiettinh" hidden="1">{"'Sheet1'!$L$16"}</definedName>
    <definedName name="ChieuSang">#REF!</definedName>
    <definedName name="chilk" hidden="1">{"'Sheet1'!$L$16"}</definedName>
    <definedName name="Chin">#REF!</definedName>
    <definedName name="CHIÕt_TÝnh_0_4_II">#REF!</definedName>
    <definedName name="ChiPhiChung">#REF!</definedName>
    <definedName name="ChiPhiKhac">#REF!</definedName>
    <definedName name="CHIPHIVANCHUYEN">#REF!</definedName>
    <definedName name="chitietbgiang2" hidden="1">{"'Sheet1'!$L$16"}</definedName>
    <definedName name="chiyoko">#REF!</definedName>
    <definedName name="chk">#REF!</definedName>
    <definedName name="chl" hidden="1">{"'Sheet1'!$L$16"}</definedName>
    <definedName name="chon">#REF!</definedName>
    <definedName name="chon1">#REF!</definedName>
    <definedName name="chon2">#REF!</definedName>
    <definedName name="chon3">#REF!</definedName>
    <definedName name="ChonA">#REF!</definedName>
    <definedName name="Chs_bq">#REF!</definedName>
    <definedName name="Chsau">#REF!</definedName>
    <definedName name="CHSO4">#REF!</definedName>
    <definedName name="chudautu">#REF!</definedName>
    <definedName name="chung">66</definedName>
    <definedName name="Chupdaucapcongotnong">#REF!</definedName>
    <definedName name="CI_PTVT">#REF!</definedName>
    <definedName name="City">#REF!</definedName>
    <definedName name="CK">#REF!</definedName>
    <definedName name="ckn">#REF!</definedName>
    <definedName name="ckna">#REF!</definedName>
    <definedName name="CL">#REF!</definedName>
    <definedName name="Class_1">#REF!</definedName>
    <definedName name="Class_2">#REF!</definedName>
    <definedName name="Class_3">#REF!</definedName>
    <definedName name="Class_4">#REF!</definedName>
    <definedName name="Class_5">#REF!</definedName>
    <definedName name="ClayNden">#REF!</definedName>
    <definedName name="CLECH_0.4">#REF!</definedName>
    <definedName name="CLECT">#REF!</definedName>
    <definedName name="CLGia">#REF!</definedName>
    <definedName name="CLIEOS">#REF!</definedName>
    <definedName name="CLVC3">0.1</definedName>
    <definedName name="CLVC35">#REF!</definedName>
    <definedName name="CLVCTB">#REF!</definedName>
    <definedName name="clvl">#REF!</definedName>
    <definedName name="cm">#REF!</definedName>
    <definedName name="cn">#REF!</definedName>
    <definedName name="cN_fix">#REF!</definedName>
    <definedName name="CNC">#REF!</definedName>
    <definedName name="CND">#REF!</definedName>
    <definedName name="cNden">#REF!</definedName>
    <definedName name="cne">#REF!</definedName>
    <definedName name="CNG">#REF!</definedName>
    <definedName name="Co">#REF!</definedName>
    <definedName name="co.">#REF!</definedName>
    <definedName name="co..">#REF!</definedName>
    <definedName name="co_cau_ktqd" hidden="1">#N/A</definedName>
    <definedName name="co_cau_ktqd_1">"#REF!"</definedName>
    <definedName name="coc">#REF!</definedName>
    <definedName name="COC_1.2">#REF!</definedName>
    <definedName name="Coc_2m">#REF!</definedName>
    <definedName name="Coc_60" hidden="1">{"'Sheet1'!$L$16"}</definedName>
    <definedName name="Coc_BTCT">#REF!</definedName>
    <definedName name="CoCauN" hidden="1">{"'Sheet1'!$L$16"}</definedName>
    <definedName name="Cocbetong">#REF!</definedName>
    <definedName name="cocbtct">#REF!</definedName>
    <definedName name="cocot">#REF!</definedName>
    <definedName name="cocott">#REF!</definedName>
    <definedName name="CocTieu_Bienbao">#REF!</definedName>
    <definedName name="coctre">#REF!</definedName>
    <definedName name="cocvt">#REF!</definedName>
    <definedName name="Code" hidden="1">#REF!</definedName>
    <definedName name="CODE3">#REF!</definedName>
    <definedName name="Cöï_ly_vaän_chuyeãn">#REF!</definedName>
    <definedName name="CÖÏ_LY_VAÄN_CHUYEÅN">#REF!</definedName>
    <definedName name="Comm" localSheetId="0">BlankMacro1</definedName>
    <definedName name="Comm" localSheetId="1">BlankMacro1</definedName>
    <definedName name="Comm">BlankMacro1</definedName>
    <definedName name="COMMON">#REF!</definedName>
    <definedName name="comong">#REF!</definedName>
    <definedName name="Company">#REF!</definedName>
    <definedName name="CON_d">#REF!</definedName>
    <definedName name="CON_DUCT">#REF!</definedName>
    <definedName name="CON_EQP_COS">#REF!</definedName>
    <definedName name="CON_EQP_COST">#REF!</definedName>
    <definedName name="CONC25">#REF!</definedName>
    <definedName name="CONC30">#REF!</definedName>
    <definedName name="CONCS25">#REF!</definedName>
    <definedName name="CONCS30">#REF!</definedName>
    <definedName name="Cong_HM_DTCT">#REF!</definedName>
    <definedName name="Cong_M_DTCT">#REF!</definedName>
    <definedName name="Cong_NC_DTCT">#REF!</definedName>
    <definedName name="Cong_suat_dat">#REF!</definedName>
    <definedName name="Cong_VL_DTCT">#REF!</definedName>
    <definedName name="cong2.7">#REF!</definedName>
    <definedName name="cong3.0">#REF!</definedName>
    <definedName name="cong3.5">#REF!</definedName>
    <definedName name="cong3.7">#REF!</definedName>
    <definedName name="cong4.0">#REF!</definedName>
    <definedName name="cong4.3">#REF!</definedName>
    <definedName name="cong4.5">#REF!</definedName>
    <definedName name="cong4.7">#REF!</definedName>
    <definedName name="congbengam">#REF!</definedName>
    <definedName name="congbenuoc">#REF!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ỐNGGJOLLJ">#REF!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gVattu">#REF!</definedName>
    <definedName name="conroom">#REF!</definedName>
    <definedName name="CONST_EQ">#REF!</definedName>
    <definedName name="CONT">#REF!</definedName>
    <definedName name="Content1" localSheetId="0">ErrorHandler_1</definedName>
    <definedName name="Content1" localSheetId="1">ErrorHandler_1</definedName>
    <definedName name="Content1">ErrorHandler_1</definedName>
    <definedName name="Continue">#REF!</definedName>
    <definedName name="continue1">#REF!</definedName>
    <definedName name="coppha">#REF!</definedName>
    <definedName name="Cos_tec">#REF!</definedName>
    <definedName name="Cost">#REF!</definedName>
    <definedName name="COT">#REF!</definedName>
    <definedName name="cot7.5">#REF!</definedName>
    <definedName name="cot8.5">#REF!</definedName>
    <definedName name="COTBTPCP">#REF!</definedName>
    <definedName name="CotBTtronVuong">#REF!</definedName>
    <definedName name="cotdo">#REF!</definedName>
    <definedName name="CotM">#REF!</definedName>
    <definedName name="Cotsatma">9726</definedName>
    <definedName name="CotSau">#REF!</definedName>
    <definedName name="Cotthepma">9726</definedName>
    <definedName name="cottra">#REF!</definedName>
    <definedName name="cottron">#REF!</definedName>
    <definedName name="cotvuong">#REF!</definedName>
    <definedName name="COÙ">#REF!</definedName>
    <definedName name="Country">#REF!</definedName>
    <definedName name="COVER">#REF!</definedName>
    <definedName name="CP" hidden="1">#REF!</definedName>
    <definedName name="cp.1">#REF!</definedName>
    <definedName name="cp.2">#REF!</definedName>
    <definedName name="CP.M10.1a">#REF!</definedName>
    <definedName name="CP.M10.1b">#REF!</definedName>
    <definedName name="CP.M10.1c">#REF!</definedName>
    <definedName name="CP.M10.1d">#REF!</definedName>
    <definedName name="CP.M10.1e">#REF!</definedName>
    <definedName name="CP.M10.2a">#REF!</definedName>
    <definedName name="CP.M10.2b">#REF!</definedName>
    <definedName name="CP.M10.2c">#REF!</definedName>
    <definedName name="CP.M10.2d">#REF!</definedName>
    <definedName name="CP.M10.2e">#REF!</definedName>
    <definedName name="CP.MDTa">#REF!</definedName>
    <definedName name="CP.MDTb">#REF!</definedName>
    <definedName name="CP.MDTc">#REF!</definedName>
    <definedName name="CP.MDTd">#REF!</definedName>
    <definedName name="CP.MDTe">#REF!</definedName>
    <definedName name="CP_SKC">#REF!</definedName>
    <definedName name="cpc">#REF!</definedName>
    <definedName name="CPCD">51%</definedName>
    <definedName name="CPCM">2.5%</definedName>
    <definedName name="CPCX">64%</definedName>
    <definedName name="cpdd1">#REF!</definedName>
    <definedName name="cpddhh">#REF!</definedName>
    <definedName name="CPHA">#REF!</definedName>
    <definedName name="cphoi">#REF!</definedName>
    <definedName name="cpk">#REF!</definedName>
    <definedName name="CPKDP">#REF!</definedName>
    <definedName name="CPKTW">#REF!</definedName>
    <definedName name="cpmtc">#REF!</definedName>
    <definedName name="cpnc">#REF!</definedName>
    <definedName name="cps">#REF!</definedName>
    <definedName name="CPTB">#REF!</definedName>
    <definedName name="CPTK">#REF!</definedName>
    <definedName name="cptkdp">#REF!</definedName>
    <definedName name="cptt">#REF!</definedName>
    <definedName name="CPVC100">#REF!</definedName>
    <definedName name="CPVC35">#REF!</definedName>
    <definedName name="CPVCDN">#REF!</definedName>
    <definedName name="cpvl">#REF!</definedName>
    <definedName name="cr">#REF!</definedName>
    <definedName name="CRD">#REF!</definedName>
    <definedName name="CRIT1">#REF!</definedName>
    <definedName name="CRIT10">#REF!</definedName>
    <definedName name="CRIT2">#REF!</definedName>
    <definedName name="CRIT3">#REF!</definedName>
    <definedName name="CRIT4">#REF!</definedName>
    <definedName name="CRIT5">#REF!</definedName>
    <definedName name="CRIT6">#REF!</definedName>
    <definedName name="CRIT7">#REF!</definedName>
    <definedName name="CRIT8">#REF!</definedName>
    <definedName name="CRIT9">#REF!</definedName>
    <definedName name="CRITINST">#REF!</definedName>
    <definedName name="CRITPURC">#REF!</definedName>
    <definedName name="CropEstablishmentWage">#REF!</definedName>
    <definedName name="CropManagementWage">#REF!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61">#REF!</definedName>
    <definedName name="CS_6S">#REF!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et">#REF!</definedName>
    <definedName name="csht3p">#REF!</definedName>
    <definedName name="CSMBA">#REF!</definedName>
    <definedName name="CT.M10.1">#REF!</definedName>
    <definedName name="CT.M10.2">#REF!</definedName>
    <definedName name="CT.MDT">#REF!</definedName>
    <definedName name="CT_50">#REF!</definedName>
    <definedName name="CT_KSTK">#REF!</definedName>
    <definedName name="CT_MCX">#REF!</definedName>
    <definedName name="CT0.4">#REF!</definedName>
    <definedName name="ctbb">#REF!</definedName>
    <definedName name="ctbbt" hidden="1">{"'Sheet1'!$L$16"}</definedName>
    <definedName name="CTCT">#REF!</definedName>
    <definedName name="CTCT1" hidden="1">{"'Sheet1'!$L$16"}</definedName>
    <definedName name="ctdn9697">#REF!</definedName>
    <definedName name="CTDZ">#REF!</definedName>
    <definedName name="CTDz35">#REF!</definedName>
    <definedName name="CTHT">#REF!</definedName>
    <definedName name="ctiep">#REF!</definedName>
    <definedName name="CTIET">#REF!</definedName>
    <definedName name="ctmai">#REF!</definedName>
    <definedName name="CTMT">{"ÿÿÿÿÿ"}</definedName>
    <definedName name="ctong">#REF!</definedName>
    <definedName name="CTÖØ">#REF!</definedName>
    <definedName name="CTRAM">#REF!</definedName>
    <definedName name="ctre">#REF!</definedName>
    <definedName name="Cty_TNHH_HYDRO_AGRI">#REF!</definedName>
    <definedName name="CTY_TNHH_SX_TM__NHÖ_QUYEÀN">#N/A</definedName>
    <definedName name="CTY_VTKTNN_CAÀN_THÔ">#REF!</definedName>
    <definedName name="cu">#REF!</definedName>
    <definedName name="CU_LY">#REF!</definedName>
    <definedName name="cu_ly_1">#REF!</definedName>
    <definedName name="CU_LY_VAN_CHUYEN_GIA_QUYEN">#REF!</definedName>
    <definedName name="CU_LY_VAN_CHUYEN_THU_CONG">#REF!</definedName>
    <definedName name="cu_ly1">#REF!</definedName>
    <definedName name="CUCHI">#REF!</definedName>
    <definedName name="cui">#REF!</definedName>
    <definedName name="CuLy">#REF!</definedName>
    <definedName name="CuLy_Q">#REF!</definedName>
    <definedName name="cun">#REF!</definedName>
    <definedName name="cuoc_vc">#REF!</definedName>
    <definedName name="Cuoc_vc_1">#REF!</definedName>
    <definedName name="cuoc_vc1">#REF!</definedName>
    <definedName name="CuocVC">#REF!</definedName>
    <definedName name="CURRENCY">#REF!</definedName>
    <definedName name="Currency_tec">#REF!</definedName>
    <definedName name="current">#REF!</definedName>
    <definedName name="cutback">#REF!</definedName>
    <definedName name="CV.M10.1">#REF!</definedName>
    <definedName name="CV.M10.2">#REF!</definedName>
    <definedName name="CV.MDT">#REF!</definedName>
    <definedName name="cvc">#REF!</definedName>
    <definedName name="CVC_Q">#REF!</definedName>
    <definedName name="cx">#REF!</definedName>
    <definedName name="Cy">#REF!</definedName>
    <definedName name="Cz">#REF!</definedName>
    <definedName name="d" hidden="1">{"'Sheet1'!$L$16"}</definedName>
    <definedName name="Ð" localSheetId="0">BlankMacro1</definedName>
    <definedName name="Ð" localSheetId="1">BlankMacro1</definedName>
    <definedName name="Ð">BlankMacro1</definedName>
    <definedName name="d.">#REF!</definedName>
    <definedName name="D.M10.1a">#REF!</definedName>
    <definedName name="D.M10.1b">#REF!</definedName>
    <definedName name="D.M10.2a">#REF!</definedName>
    <definedName name="D.M10.2b">#REF!</definedName>
    <definedName name="D.MDTa">#REF!</definedName>
    <definedName name="D.MDTb">#REF!</definedName>
    <definedName name="d_">#REF!</definedName>
    <definedName name="D_7101A_B">#REF!</definedName>
    <definedName name="D_Begoc">#REF!</definedName>
    <definedName name="D_Betong">#REF!</definedName>
    <definedName name="D_BVCap">#REF!</definedName>
    <definedName name="D_Cangday">#REF!</definedName>
    <definedName name="D_CocTDia">#REF!</definedName>
    <definedName name="D_DaoCL">#REF!</definedName>
    <definedName name="D_DatDa">#REF!</definedName>
    <definedName name="D_DauCap">#REF!</definedName>
    <definedName name="D_DauCot">#REF!</definedName>
    <definedName name="D_DungCot">#REF!</definedName>
    <definedName name="D_GianGiao">#REF!</definedName>
    <definedName name="D_HopNoi">#REF!</definedName>
    <definedName name="D_L">#REF!</definedName>
    <definedName name="D_n">#REF!</definedName>
    <definedName name="D_NoiCot">#REF!</definedName>
    <definedName name="D_NoiDay">#REF!</definedName>
    <definedName name="D_Phado">#REF!</definedName>
    <definedName name="D_phukien">#REF!</definedName>
    <definedName name="D_RaiCapNgam">#REF!</definedName>
    <definedName name="D_Son">#REF!</definedName>
    <definedName name="D_Su">#REF!</definedName>
    <definedName name="D_Vchuyen">#REF!</definedName>
    <definedName name="D_Xa">#REF!</definedName>
    <definedName name="d0.5">#REF!</definedName>
    <definedName name="d1.">#REF!</definedName>
    <definedName name="d1.2">#REF!</definedName>
    <definedName name="d1_">#REF!</definedName>
    <definedName name="D13_">#REF!</definedName>
    <definedName name="D16_">#REF!</definedName>
    <definedName name="D19_">#REF!</definedName>
    <definedName name="D1Z">#REF!</definedName>
    <definedName name="d2.">#REF!</definedName>
    <definedName name="d2.4">#REF!</definedName>
    <definedName name="d2_">#REF!</definedName>
    <definedName name="D22_">#REF!</definedName>
    <definedName name="D25_">#REF!</definedName>
    <definedName name="d3.">#REF!</definedName>
    <definedName name="d3_">#REF!</definedName>
    <definedName name="d4.6">#REF!</definedName>
    <definedName name="D4Z">#REF!</definedName>
    <definedName name="d6.8">#REF!</definedName>
    <definedName name="da">#REF!</definedName>
    <definedName name="da_hoc_xay">#REF!</definedName>
    <definedName name="da05.1">#REF!</definedName>
    <definedName name="da05_1">#REF!</definedName>
    <definedName name="da1.2">#REF!</definedName>
    <definedName name="da1_2">#REF!</definedName>
    <definedName name="da1x1">#REF!</definedName>
    <definedName name="da1x2">#REF!</definedName>
    <definedName name="da1x22">#REF!</definedName>
    <definedName name="da1x23">#REF!</definedName>
    <definedName name="da1x24">#REF!</definedName>
    <definedName name="da1x25">#REF!</definedName>
    <definedName name="da2.4">#REF!</definedName>
    <definedName name="da2_4">#REF!</definedName>
    <definedName name="da4.6">#REF!</definedName>
    <definedName name="da4_6">#REF!</definedName>
    <definedName name="da4x7">#REF!</definedName>
    <definedName name="da6_8">#REF!</definedName>
    <definedName name="DACAN">#REF!</definedName>
    <definedName name="dah">#REF!</definedName>
    <definedName name="dahb">#REF!</definedName>
    <definedName name="dahg">#REF!</definedName>
    <definedName name="dahnlt">#REF!</definedName>
    <definedName name="dahoc">#REF!</definedName>
    <definedName name="Dalan">#REF!</definedName>
    <definedName name="DALANPASTE">#REF!</definedName>
    <definedName name="dam">78000</definedName>
    <definedName name="dam_24">#REF!</definedName>
    <definedName name="dam_cau_BTCT">#REF!</definedName>
    <definedName name="damban0.4">#REF!</definedName>
    <definedName name="damban0.6">#REF!</definedName>
    <definedName name="damban0.8">#REF!</definedName>
    <definedName name="damban1kw">#REF!</definedName>
    <definedName name="dambaoGT">#REF!</definedName>
    <definedName name="damcanh1">#REF!</definedName>
    <definedName name="damchancuu5.5">#REF!</definedName>
    <definedName name="damchancuu9">#REF!</definedName>
    <definedName name="damcoc60">#REF!</definedName>
    <definedName name="damcoc80">#REF!</definedName>
    <definedName name="damdui1.5">#REF!</definedName>
    <definedName name="DamNgang">#REF!</definedName>
    <definedName name="damrung15">#REF!</definedName>
    <definedName name="damrung18">#REF!</definedName>
    <definedName name="damrung8">#REF!</definedName>
    <definedName name="damtay60">#REF!</definedName>
    <definedName name="damtay80">#REF!</definedName>
    <definedName name="Dan_dung">#REF!</definedName>
    <definedName name="danducsan">#REF!</definedName>
    <definedName name="Dang" hidden="1">#REF!</definedName>
    <definedName name="DANHMUC_NVL">#REF!</definedName>
    <definedName name="DANHMUC_TP">#REF!</definedName>
    <definedName name="dao">#REF!</definedName>
    <definedName name="dao_dap_dat">#REF!</definedName>
    <definedName name="DAO_DAT">#REF!</definedName>
    <definedName name="dao0.65">#REF!</definedName>
    <definedName name="dao1.0">#REF!</definedName>
    <definedName name="dap">#REF!</definedName>
    <definedName name="dapdbm1">#REF!</definedName>
    <definedName name="dapdbm2">#REF!</definedName>
    <definedName name="DAT">#REF!</definedName>
    <definedName name="DATA">#REF!</definedName>
    <definedName name="DATA_DATA2_List">#REF!</definedName>
    <definedName name="data_tn">#REF!</definedName>
    <definedName name="data1" hidden="1">#REF!</definedName>
    <definedName name="Data11">#REF!</definedName>
    <definedName name="data2" hidden="1">#REF!</definedName>
    <definedName name="data3" hidden="1">#REF!</definedName>
    <definedName name="Data41">#REF!</definedName>
    <definedName name="data5">#REF!</definedName>
    <definedName name="data6">#REF!</definedName>
    <definedName name="data7">#REF!</definedName>
    <definedName name="data8">#REF!</definedName>
    <definedName name="_xlnm.Database">#REF!</definedName>
    <definedName name="DataFilter" localSheetId="0">[12]!DataFilter</definedName>
    <definedName name="DataFilter" localSheetId="1">[12]!DataFilter</definedName>
    <definedName name="DataFilter">[12]!DataFilter</definedName>
    <definedName name="datak">#REF!</definedName>
    <definedName name="datal">#REF!</definedName>
    <definedName name="DataSort" localSheetId="0">[12]!DataSort</definedName>
    <definedName name="DataSort" localSheetId="1">[12]!DataSort</definedName>
    <definedName name="DataSort">[12]!DataSort</definedName>
    <definedName name="DATATKDT">#REF!</definedName>
    <definedName name="DATDAO">#REF!</definedName>
    <definedName name="datdo">#REF!</definedName>
    <definedName name="Date">#REF!</definedName>
    <definedName name="dathai">#REF!</definedName>
    <definedName name="datnen">#REF!</definedName>
    <definedName name="Dattt">#REF!</definedName>
    <definedName name="Datvv">#REF!</definedName>
    <definedName name="Daucapcongotnong">#REF!</definedName>
    <definedName name="Daucaplapdattrongvangoainha">#REF!</definedName>
    <definedName name="DaucotdongcuaUc">#REF!</definedName>
    <definedName name="Daucotdongnhom">#REF!</definedName>
    <definedName name="daudau">#REF!</definedName>
    <definedName name="daudieukien">#REF!</definedName>
    <definedName name="dauhoidap">#REF!</definedName>
    <definedName name="dauketqua">#REF!</definedName>
    <definedName name="daunoi">#REF!</definedName>
    <definedName name="Daunoinhomdong">#REF!</definedName>
    <definedName name="dautruong">#REF!</definedName>
    <definedName name="day">#REF!</definedName>
    <definedName name="dayAE35">#REF!</definedName>
    <definedName name="dayAE50">#REF!</definedName>
    <definedName name="dayAE70">#REF!</definedName>
    <definedName name="dayAE95">#REF!</definedName>
    <definedName name="dayccham">#REF!</definedName>
    <definedName name="DayCEV">#REF!</definedName>
    <definedName name="daydien">#REF!</definedName>
    <definedName name="daymong">#REF!</definedName>
    <definedName name="dayno">#REF!</definedName>
    <definedName name="Days90_nd">#REF!</definedName>
    <definedName name="dba">#REF!</definedName>
    <definedName name="dban">#REF!</definedName>
    <definedName name="DBASE">#REF!</definedName>
    <definedName name="dbhdkx12.5">#REF!</definedName>
    <definedName name="dbhdkx18">#REF!</definedName>
    <definedName name="dbhdkx25">#REF!</definedName>
    <definedName name="dbhdkx26.5">#REF!</definedName>
    <definedName name="dbhdkx9">#REF!</definedName>
    <definedName name="dbhth16">#REF!</definedName>
    <definedName name="dbhth17.5">#REF!</definedName>
    <definedName name="dbhth25">#REF!</definedName>
    <definedName name="dbln">#REF!</definedName>
    <definedName name="dbs">#REF!</definedName>
    <definedName name="DBT">#REF!</definedName>
    <definedName name="dc">#REF!</definedName>
    <definedName name="dche">#REF!</definedName>
    <definedName name="DCL_22">12117600</definedName>
    <definedName name="DCL_35">25490000</definedName>
    <definedName name="DÇm_33">#REF!</definedName>
    <definedName name="dcp">#REF!</definedName>
    <definedName name="dct">#REF!</definedName>
    <definedName name="dctc35">#REF!</definedName>
    <definedName name="DD">#REF!</definedName>
    <definedName name="dđ" hidden="1">{"'Sheet1'!$L$16"}</definedName>
    <definedName name="DD.2002">#REF!</definedName>
    <definedName name="DD.T1">#REF!</definedName>
    <definedName name="DD.T2">#REF!</definedName>
    <definedName name="DD.T3">#REF!</definedName>
    <definedName name="DD.T4">#REF!</definedName>
    <definedName name="DD.T5">#REF!</definedName>
    <definedName name="DD.T6">#REF!</definedName>
    <definedName name="dd4x6">#REF!</definedName>
    <definedName name="ddabm">#REF!</definedName>
    <definedName name="ddam">#REF!</definedName>
    <definedName name="dday">#REF!</definedName>
    <definedName name="ddbm500">#REF!</definedName>
    <definedName name="dddem">0.1</definedName>
    <definedName name="dden">#REF!</definedName>
    <definedName name="DDHT">#REF!</definedName>
    <definedName name="ddia">#REF!</definedName>
    <definedName name="DDK">#REF!</definedName>
    <definedName name="DDM">#REF!</definedName>
    <definedName name="de">#REF!</definedName>
    <definedName name="de_">#REF!</definedName>
    <definedName name="Delta">#REF!</definedName>
    <definedName name="DEMI1">#N/A</definedName>
    <definedName name="DEMI2">#N/A</definedName>
    <definedName name="demunc">#REF!</definedName>
    <definedName name="den_bu">#REF!</definedName>
    <definedName name="denbu">#REF!</definedName>
    <definedName name="DenBuGiaiPhong">#REF!</definedName>
    <definedName name="DenDK" hidden="1">{"'Sheet1'!$L$16"}</definedName>
    <definedName name="DENEO">#REF!</definedName>
    <definedName name="DESC">#REF!</definedName>
    <definedName name="DESCRIPTION">#REF!</definedName>
    <definedName name="Det32x3">#REF!</definedName>
    <definedName name="Det35x3">#REF!</definedName>
    <definedName name="Det40x4">#REF!</definedName>
    <definedName name="Det50x5">#REF!</definedName>
    <definedName name="Det63x6">#REF!</definedName>
    <definedName name="Det75x6">#REF!</definedName>
    <definedName name="Detai_Crosstab">#REF!</definedName>
    <definedName name="DEW">#REF!</definedName>
    <definedName name="df">#REF!</definedName>
    <definedName name="dfd">#REF!</definedName>
    <definedName name="DFext">#REF!</definedName>
    <definedName name="DFFF">'[1]CT -THVLNC'!#REF!</definedName>
    <definedName name="dfg" hidden="1">{"'Sheet1'!$L$16"}</definedName>
    <definedName name="DFSDF" hidden="1">{"'Sheet1'!$L$16"}</definedName>
    <definedName name="DFvext">#REF!</definedName>
    <definedName name="dfvssd" hidden="1">#REF!</definedName>
    <definedName name="dg">#REF!</definedName>
    <definedName name="DG.Dam">#REF!</definedName>
    <definedName name="DG.Duong">#REF!</definedName>
    <definedName name="DG.Matcau">#REF!</definedName>
    <definedName name="DG.Phanduoi">#REF!</definedName>
    <definedName name="dg_5cau">#REF!</definedName>
    <definedName name="dg_cau">#REF!</definedName>
    <definedName name="DG_M_C_X">#REF!</definedName>
    <definedName name="DG1M3BETONG">#REF!</definedName>
    <definedName name="dgbdII">#REF!</definedName>
    <definedName name="dgc">#REF!</definedName>
    <definedName name="DGCT_T.Quy_P.Thuy_Q">#REF!</definedName>
    <definedName name="DGCT_TRAUQUYPHUTHUY_HN">#REF!</definedName>
    <definedName name="DGCTI592">#REF!</definedName>
    <definedName name="dgctp2" hidden="1">{"'Sheet1'!$L$16"}</definedName>
    <definedName name="dgd">#REF!</definedName>
    <definedName name="DGHNoi">#REF!</definedName>
    <definedName name="dghp">#REF!</definedName>
    <definedName name="DGIA">#REF!</definedName>
    <definedName name="DGIA2">#REF!</definedName>
    <definedName name="DGiaDZ">#REF!</definedName>
    <definedName name="DGiaNCTr">#REF!</definedName>
    <definedName name="DGiaTBA">#REF!</definedName>
    <definedName name="DGiaTr">#REF!</definedName>
    <definedName name="DGNC">#REF!</definedName>
    <definedName name="dgqndn">#REF!</definedName>
    <definedName name="dgthss3">#REF!</definedName>
    <definedName name="DGTV">#REF!</definedName>
    <definedName name="dgvl">#REF!</definedName>
    <definedName name="DGVT">#REF!</definedName>
    <definedName name="DGVtu">#REF!</definedName>
    <definedName name="DGVUA">#REF!</definedName>
    <definedName name="DGXDTT">#REF!</definedName>
    <definedName name="dh">#REF!</definedName>
    <definedName name="dhb">#REF!</definedName>
    <definedName name="dhoc">#REF!</definedName>
    <definedName name="dhom">#REF!</definedName>
    <definedName name="dien" hidden="1">{"'Sheet1'!$L$16"}</definedName>
    <definedName name="dientichck">#REF!</definedName>
    <definedName name="dim">#REF!</definedName>
    <definedName name="dinh2">#REF!</definedName>
    <definedName name="dinh5">#REF!</definedName>
    <definedName name="dinhmong">#REF!</definedName>
    <definedName name="Dinhmuc">#REF!</definedName>
    <definedName name="DIS">#REF!</definedName>
    <definedName name="dis_s">#REF!</definedName>
    <definedName name="Discount" hidden="1">#REF!</definedName>
    <definedName name="display_area_2" hidden="1">#REF!</definedName>
    <definedName name="DistFactor_d">#REF!</definedName>
    <definedName name="dk">#REF!</definedName>
    <definedName name="DKCO">#REF!</definedName>
    <definedName name="DKNO">#REF!</definedName>
    <definedName name="dl">#REF!</definedName>
    <definedName name="DL10HT">#REF!</definedName>
    <definedName name="DL11HT">#REF!</definedName>
    <definedName name="DL12HT">#REF!</definedName>
    <definedName name="DL13HT">#REF!</definedName>
    <definedName name="DL14HT">#REF!</definedName>
    <definedName name="DL17HT">#REF!</definedName>
    <definedName name="DL18HT">#REF!</definedName>
    <definedName name="DL1HT">#REF!</definedName>
    <definedName name="DL21HT">#REF!</definedName>
    <definedName name="DL22HT">#REF!</definedName>
    <definedName name="DL23HT">#REF!</definedName>
    <definedName name="DL24HT">#REF!</definedName>
    <definedName name="DL25HT">#REF!</definedName>
    <definedName name="DL26HT">#REF!</definedName>
    <definedName name="DL2HT">#REF!</definedName>
    <definedName name="DL3HT">#REF!</definedName>
    <definedName name="DL4HT">#REF!</definedName>
    <definedName name="DL5HT">#REF!</definedName>
    <definedName name="DL6HT">#REF!</definedName>
    <definedName name="DL7HT">#REF!</definedName>
    <definedName name="DL8HT">#REF!</definedName>
    <definedName name="DL9HT">#REF!</definedName>
    <definedName name="dlap">#REF!</definedName>
    <definedName name="DLC">#REF!</definedName>
    <definedName name="DLCC">#REF!</definedName>
    <definedName name="DM">#REF!</definedName>
    <definedName name="dm56bxd">#REF!</definedName>
    <definedName name="dmat">#REF!</definedName>
    <definedName name="dmdv">#REF!</definedName>
    <definedName name="DMGT">#REF!</definedName>
    <definedName name="dmh">#REF!</definedName>
    <definedName name="DMHH">#REF!</definedName>
    <definedName name="DMlapdatxa">#REF!</definedName>
    <definedName name="dmoi">#REF!</definedName>
    <definedName name="DMTK">#REF!</definedName>
    <definedName name="DMTL">#REF!</definedName>
    <definedName name="DN">#REF!</definedName>
    <definedName name="dneo">#REF!</definedName>
    <definedName name="DNNN">#REF!</definedName>
    <definedName name="DÑt45x4">#REF!</definedName>
    <definedName name="Do.dang.2001">#REF!</definedName>
    <definedName name="Do.dang.31.10">#REF!</definedName>
    <definedName name="doan1">#REF!</definedName>
    <definedName name="doan2">#REF!</definedName>
    <definedName name="doan3">#REF!</definedName>
    <definedName name="doan4">#REF!</definedName>
    <definedName name="doan5">#REF!</definedName>
    <definedName name="doan6">#REF!</definedName>
    <definedName name="dobt">#REF!</definedName>
    <definedName name="Doc">#REF!</definedName>
    <definedName name="docdoc">0.03125</definedName>
    <definedName name="Document_array">{"Book1"}</definedName>
    <definedName name="Documents_array">#REF!</definedName>
    <definedName name="Doku">#REF!</definedName>
    <definedName name="dola">#REF!</definedName>
    <definedName name="Domgia4">#REF!</definedName>
    <definedName name="Don.gia">#REF!</definedName>
    <definedName name="DON_GIA_3282">#REF!</definedName>
    <definedName name="DON_GIA_3283">#REF!</definedName>
    <definedName name="DON_GIA_3285">#REF!</definedName>
    <definedName name="DON_GIA_VAN_CHUYEN_36">#REF!</definedName>
    <definedName name="Dong_coc">#REF!</definedName>
    <definedName name="dongia">#REF!</definedName>
    <definedName name="Dongia2">#REF!</definedName>
    <definedName name="Dongia3">#REF!</definedName>
    <definedName name="Dongia4">#REF!</definedName>
    <definedName name="Dongia5">#REF!</definedName>
    <definedName name="Dongia6">#REF!</definedName>
    <definedName name="DongiaPA1">#REF!</definedName>
    <definedName name="DongiaPA2">#REF!</definedName>
    <definedName name="dongiavanchuyen">#REF!</definedName>
    <definedName name="Donvi">#REF!</definedName>
    <definedName name="Dot" hidden="1">{"'Sheet1'!$L$16"}</definedName>
    <definedName name="dotcong">1</definedName>
    <definedName name="DOWEL_d">#REF!</definedName>
    <definedName name="DPHT250">#REF!</definedName>
    <definedName name="DPHT350">#REF!</definedName>
    <definedName name="DPHT50">#REF!</definedName>
    <definedName name="dps">#REF!</definedName>
    <definedName name="drda">#REF!</definedName>
    <definedName name="drdat">#REF!</definedName>
    <definedName name="drf" hidden="1">#REF!</definedName>
    <definedName name="drn">#REF!</definedName>
    <definedName name="Drop1">"Drop Down 3"</definedName>
    <definedName name="dry..">#REF!</definedName>
    <definedName name="ds" hidden="1">{#N/A,#N/A,FALSE,"Chi tiÆt"}</definedName>
    <definedName name="ds_">#REF!</definedName>
    <definedName name="DS_2">#REF!</definedName>
    <definedName name="DS1p1vc">#REF!</definedName>
    <definedName name="ds1p2nc">#REF!</definedName>
    <definedName name="ds1p2vc">#REF!</definedName>
    <definedName name="ds1pnc">#REF!</definedName>
    <definedName name="ds1pvl">#REF!</definedName>
    <definedName name="ds3pctnc">#REF!</definedName>
    <definedName name="ds3pctvc">#REF!</definedName>
    <definedName name="ds3pctvl">#REF!</definedName>
    <definedName name="ds3pnc">#REF!</definedName>
    <definedName name="ds3pvl">#REF!</definedName>
    <definedName name="dsc">#REF!</definedName>
    <definedName name="dsc_">#REF!</definedName>
    <definedName name="DSCQ">'[13]Danh sach KV2'!$B$5:$H$96</definedName>
    <definedName name="DSD">'[13]Danh sach doan KT'!$B$9:$I$37</definedName>
    <definedName name="dsf">#REF!</definedName>
    <definedName name="dsfsd" hidden="1">#REF!</definedName>
    <definedName name="dsh" hidden="1">#REF!</definedName>
    <definedName name="dskhu">#REF!</definedName>
    <definedName name="dsm">#REF!</definedName>
    <definedName name="DSPK1p1nc">#REF!</definedName>
    <definedName name="DSPK1p1vl">#REF!</definedName>
    <definedName name="DSPK1pm">#REF!</definedName>
    <definedName name="DSPK1pnc">#REF!</definedName>
    <definedName name="DSPK1pvl">#REF!</definedName>
    <definedName name="DSPK3pct">#REF!</definedName>
    <definedName name="DSPK3pm">#REF!</definedName>
    <definedName name="DSPKhtdl">#REF!</definedName>
    <definedName name="DSPKhthh">#REF!</definedName>
    <definedName name="DSTD_Clear">[0]!f92F56</definedName>
    <definedName name="DSTinh">#REF!</definedName>
    <definedName name="DSUMDATA">#REF!</definedName>
    <definedName name="DSVN">#REF!</definedName>
    <definedName name="dt">#REF!</definedName>
    <definedName name="Dt_">#REF!</definedName>
    <definedName name="DT_SKC">#REF!</definedName>
    <definedName name="DT_VKHNN">#REF!</definedName>
    <definedName name="DTBH">#REF!</definedName>
    <definedName name="DTCTANG_BD">#REF!</definedName>
    <definedName name="DTCTANG_HT_BD">#REF!</definedName>
    <definedName name="DTCTANG_HT_KT">#REF!</definedName>
    <definedName name="DTCTANG_KT">#REF!</definedName>
    <definedName name="dtdt">#REF!</definedName>
    <definedName name="dthaihh">#REF!</definedName>
    <definedName name="dtich1">#REF!</definedName>
    <definedName name="dtich2">#REF!</definedName>
    <definedName name="dtich3">#REF!</definedName>
    <definedName name="dtich4">#REF!</definedName>
    <definedName name="dtich5">#REF!</definedName>
    <definedName name="dtich6">#REF!</definedName>
    <definedName name="DTT">#REF!</definedName>
    <definedName name="dttdb">#REF!</definedName>
    <definedName name="dttdg">#REF!</definedName>
    <definedName name="DU_TOAN_CHI_TIET_CONG_TO">#REF!</definedName>
    <definedName name="DU_TOAN_CHI_TIET_DZ22KV">#REF!</definedName>
    <definedName name="DU_TOAN_CHI_TIET_KHO_BAI">#REF!</definedName>
    <definedName name="dui">#REF!</definedName>
    <definedName name="dung" hidden="1">{"'Sheet1'!$L$16"}</definedName>
    <definedName name="duoi">#REF!</definedName>
    <definedName name="Duong_373">#REF!</definedName>
    <definedName name="Duong_dau_cau">#REF!</definedName>
    <definedName name="Duongnaco" hidden="1">{"'Sheet1'!$L$16"}</definedName>
    <definedName name="duongvt" hidden="1">{"'Sheet1'!$L$16"}</definedName>
    <definedName name="DuphongBCT">'[10]BANCO (3)'!$K$128</definedName>
    <definedName name="DuphongBGD">#REF!</definedName>
    <definedName name="DuphongBNG">'[10]BANCO (3)'!$K$126</definedName>
    <definedName name="DuphongBNV">#REF!</definedName>
    <definedName name="DuphongBQP">'[10]BANCO (3)'!$K$125</definedName>
    <definedName name="DuphongBTP">#REF!</definedName>
    <definedName name="DuphongCNCHL">#REF!</definedName>
    <definedName name="DuphongDHQGHN">#REF!</definedName>
    <definedName name="DuphongDSVN">#REF!</definedName>
    <definedName name="DuphongHCTD">#REF!</definedName>
    <definedName name="DuphongHVCT">#REF!</definedName>
    <definedName name="DuphongLVH">#REF!</definedName>
    <definedName name="DuphongNHCS">#REF!</definedName>
    <definedName name="DuphongNHNN">#REF!</definedName>
    <definedName name="DuphongNHPT">#REF!</definedName>
    <definedName name="DuphongVKS">'[14]BANCO (2)'!$F$123</definedName>
    <definedName name="DUT">#REF!</definedName>
    <definedName name="Dutoan2001">'[15]Tro giup'!$A$1</definedName>
    <definedName name="DutoanDongmo">#REF!</definedName>
    <definedName name="dvgfsgdsdg" hidden="1">#REF!</definedName>
    <definedName name="dvql">#REF!</definedName>
    <definedName name="dxd">#REF!</definedName>
    <definedName name="DYÕ">#REF!</definedName>
    <definedName name="DZ_04">#REF!</definedName>
    <definedName name="DZ_35">#REF!</definedName>
    <definedName name="e">#REF!</definedName>
    <definedName name="E.chandoc">8.875</definedName>
    <definedName name="E.PC">10.438</definedName>
    <definedName name="E.PVI">12</definedName>
    <definedName name="e_d">#REF!</definedName>
    <definedName name="Ea">2100000</definedName>
    <definedName name="Eb">240000</definedName>
    <definedName name="Ebdam">#REF!</definedName>
    <definedName name="EBT">#REF!</definedName>
    <definedName name="Ec_">#REF!</definedName>
    <definedName name="Ecdc">#REF!</definedName>
    <definedName name="Ecoc">#REF!</definedName>
    <definedName name="Ecot1">#REF!</definedName>
    <definedName name="Edge_Support">#REF!</definedName>
    <definedName name="EDR">#REF!</definedName>
    <definedName name="eee">#REF!</definedName>
    <definedName name="EF">#REF!</definedName>
    <definedName name="Eff_min">#REF!</definedName>
    <definedName name="Effective_Joint_Spacing">#REF!</definedName>
    <definedName name="EI">#REF!</definedName>
    <definedName name="EL2.">#REF!</definedName>
    <definedName name="elan">#REF!</definedName>
    <definedName name="Elastic_Modulus_Base">#REF!</definedName>
    <definedName name="Elastic_Modulus_Slab">#REF!</definedName>
    <definedName name="Email">#REF!</definedName>
    <definedName name="emb">#REF!</definedName>
    <definedName name="En">240000</definedName>
    <definedName name="end">#REF!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p">#REF!</definedName>
    <definedName name="epsilon">#REF!</definedName>
    <definedName name="epsilond">#REF!</definedName>
    <definedName name="EQI">#REF!</definedName>
    <definedName name="EQP">#REF!</definedName>
    <definedName name="er">#REF!</definedName>
    <definedName name="Es">#REF!</definedName>
    <definedName name="Es_">#REF!</definedName>
    <definedName name="Est._Vol">#REF!</definedName>
    <definedName name="Êt_cÊp_IV">#REF!</definedName>
    <definedName name="eta">#REF!</definedName>
    <definedName name="etad">#REF!</definedName>
    <definedName name="ETCDC">#REF!</definedName>
    <definedName name="EVNB">#REF!</definedName>
    <definedName name="ex">#REF!</definedName>
    <definedName name="EX_Length_373">#REF!</definedName>
    <definedName name="EXC">#REF!</definedName>
    <definedName name="Excell_HCM">#REF!</definedName>
    <definedName name="EXCH">#REF!</definedName>
    <definedName name="EXPORT">#REF!</definedName>
    <definedName name="_xlnm.Extract">#REF!</definedName>
    <definedName name="ey">#REF!</definedName>
    <definedName name="f">#REF!</definedName>
    <definedName name="F_Class1">#REF!</definedName>
    <definedName name="F_Class2">#REF!</definedName>
    <definedName name="F_Class3">#REF!</definedName>
    <definedName name="F_Class4">#REF!</definedName>
    <definedName name="F_Class5">#REF!</definedName>
    <definedName name="f_cs">#REF!</definedName>
    <definedName name="F1bo">#REF!</definedName>
    <definedName name="F20B86">#REF!</definedName>
    <definedName name="f82E46">#REF!</definedName>
    <definedName name="f92F56">#REF!</definedName>
    <definedName name="faasdf" hidden="1">#REF!</definedName>
    <definedName name="fac">#REF!</definedName>
    <definedName name="FACTOR">#REF!</definedName>
    <definedName name="factor_g">#REF!</definedName>
    <definedName name="fasf" hidden="1">{"'Sheet1'!$L$16"}</definedName>
    <definedName name="Fault_d">#REF!</definedName>
    <definedName name="Fault_nd">#REF!</definedName>
    <definedName name="FaultCriticalGT25">#REF!</definedName>
    <definedName name="FaultCriticalLT25">#REF!</definedName>
    <definedName name="Fax">#REF!</definedName>
    <definedName name="FAXNO">#REF!</definedName>
    <definedName name="Fay">#REF!</definedName>
    <definedName name="fbsdggdsf">{"DZ-TDTB2.XLS","Dcksat.xls"}</definedName>
    <definedName name="fc">#REF!</definedName>
    <definedName name="fc_">#REF!</definedName>
    <definedName name="FC5_total">#REF!</definedName>
    <definedName name="FC6_total">#REF!</definedName>
    <definedName name="fcc">#REF!</definedName>
    <definedName name="fci">#REF!</definedName>
    <definedName name="Fcoc">#REF!</definedName>
    <definedName name="FCode" hidden="1">#REF!</definedName>
    <definedName name="fcs">#REF!</definedName>
    <definedName name="fD">#REF!</definedName>
    <definedName name="Fdam">#REF!</definedName>
    <definedName name="Fdaymong">#REF!</definedName>
    <definedName name="fdfsf" hidden="1">{#N/A,#N/A,FALSE,"Chi tiÆt"}</definedName>
    <definedName name="FDR">#REF!</definedName>
    <definedName name="Fe">#REF!</definedName>
    <definedName name="ff">#REF!</definedName>
    <definedName name="fff" hidden="1">{"'Sheet1'!$L$16"}</definedName>
    <definedName name="Fg">#REF!</definedName>
    <definedName name="fggggg">#REF!</definedName>
    <definedName name="fghghgh">#REF!</definedName>
    <definedName name="fgn" hidden="1">{"'Sheet1'!$L$16"}</definedName>
    <definedName name="Fh">#REF!</definedName>
    <definedName name="Fi">#REF!</definedName>
    <definedName name="FI_12">4820</definedName>
    <definedName name="FI_d">#REF!</definedName>
    <definedName name="Fi_f">#REF!</definedName>
    <definedName name="FI_nd">#REF!</definedName>
    <definedName name="FIL">#REF!</definedName>
    <definedName name="FILE">#REF!</definedName>
    <definedName name="FIT" localSheetId="0">BlankMacro1</definedName>
    <definedName name="FIT" localSheetId="1">BlankMacro1</definedName>
    <definedName name="FIT">BlankMacro1</definedName>
    <definedName name="FITT2" localSheetId="0">BlankMacro1</definedName>
    <definedName name="FITT2" localSheetId="1">BlankMacro1</definedName>
    <definedName name="FITT2">BlankMacro1</definedName>
    <definedName name="FITTING2" localSheetId="0">BlankMacro1</definedName>
    <definedName name="FITTING2" localSheetId="1">BlankMacro1</definedName>
    <definedName name="FITTING2">BlankMacro1</definedName>
    <definedName name="fjh">#REF!</definedName>
    <definedName name="FL">#REF!</definedName>
    <definedName name="FlexZZ">#REF!</definedName>
    <definedName name="FLG" localSheetId="0">BlankMacro1</definedName>
    <definedName name="FLG" localSheetId="1">BlankMacro1</definedName>
    <definedName name="FLG">BlankMacro1</definedName>
    <definedName name="Flv">#REF!</definedName>
    <definedName name="Fng">#REF!</definedName>
    <definedName name="FO">#N/A</definedName>
    <definedName name="foo" localSheetId="0">ErrorHandler_1</definedName>
    <definedName name="foo" localSheetId="1">ErrorHandler_1</definedName>
    <definedName name="foo">ErrorHandler_1</definedName>
    <definedName name="Formula">#REF!</definedName>
    <definedName name="fpe">#REF!</definedName>
    <definedName name="fpy">#REF!</definedName>
    <definedName name="fr">#REF!</definedName>
    <definedName name="fr_ani">#REF!</definedName>
    <definedName name="frame">#REF!</definedName>
    <definedName name="frK_bls">#REF!</definedName>
    <definedName name="frN_bls">#REF!</definedName>
    <definedName name="frP_bls">#REF!</definedName>
    <definedName name="fs">#REF!</definedName>
    <definedName name="fsd" hidden="1">{"'Sheet1'!$L$16"}</definedName>
    <definedName name="fsdfdsf" hidden="1">{"'Sheet1'!$L$16"}</definedName>
    <definedName name="fse">#REF!</definedName>
    <definedName name="fso">#REF!</definedName>
    <definedName name="Ft">#REF!</definedName>
    <definedName name="Ft_">#REF!</definedName>
    <definedName name="ftd">#REF!</definedName>
    <definedName name="fth">#REF!</definedName>
    <definedName name="fu">#REF!</definedName>
    <definedName name="fuji">#REF!</definedName>
    <definedName name="fum">#REF!</definedName>
    <definedName name="fv">#REF!</definedName>
    <definedName name="Fvn_fri">#REF!</definedName>
    <definedName name="fy">#REF!</definedName>
    <definedName name="fy_">#REF!</definedName>
    <definedName name="g" hidden="1">{"'Sheet1'!$L$16"}</definedName>
    <definedName name="g_">#REF!</definedName>
    <definedName name="g_1">#REF!</definedName>
    <definedName name="G_2">#REF!</definedName>
    <definedName name="g_3">#REF!</definedName>
    <definedName name="G_ME">#REF!</definedName>
    <definedName name="Ga">#REF!</definedName>
    <definedName name="gach">#REF!</definedName>
    <definedName name="gachchongtron">#REF!</definedName>
    <definedName name="gachlanem">#REF!</definedName>
    <definedName name="gachtuy">#REF!</definedName>
    <definedName name="gachvo">#REF!</definedName>
    <definedName name="GAHT">#REF!</definedName>
    <definedName name="GaicapbocCuXLPEPVCPVCloaiCEVV18den35kV">#REF!</definedName>
    <definedName name="Gald">#REF!</definedName>
    <definedName name="Gamadam">#REF!</definedName>
    <definedName name="gas">#REF!</definedName>
    <definedName name="GBT">#REF!</definedName>
    <definedName name="GC">#REF!</definedName>
    <definedName name="GC_DN">#REF!</definedName>
    <definedName name="GC_HT">#REF!</definedName>
    <definedName name="GC_TD">#REF!</definedName>
    <definedName name="gce">#REF!</definedName>
    <definedName name="gchi">#REF!</definedName>
    <definedName name="Gcpk">#REF!</definedName>
    <definedName name="gcs">#REF!</definedName>
    <definedName name="gd">#REF!</definedName>
    <definedName name="gdgd" hidden="1">#N/A</definedName>
    <definedName name="GDL">#REF!</definedName>
    <definedName name="gDst">#REF!</definedName>
    <definedName name="GDTD">#REF!</definedName>
    <definedName name="geff">#REF!</definedName>
    <definedName name="geo">#REF!</definedName>
    <definedName name="Gerät">#N/A</definedName>
    <definedName name="getrtertertert" localSheetId="0">BlankMacro1</definedName>
    <definedName name="getrtertertert" localSheetId="1">BlankMacro1</definedName>
    <definedName name="getrtertertert">BlankMacro1</definedName>
    <definedName name="gfdgdfgd" hidden="1">#N/A</definedName>
    <definedName name="gfdgfd" hidden="1">{"'Sheet1'!$L$16"}</definedName>
    <definedName name="gfjh">#REF!</definedName>
    <definedName name="gg">#REF!</definedName>
    <definedName name="ggdgd" hidden="1">#N/A</definedName>
    <definedName name="ggg">#REF!</definedName>
    <definedName name="gggggggggggg" hidden="1">{"'Sheet1'!$L$16"}</definedName>
    <definedName name="GGGGGGGGGGGGG" localSheetId="0">BlankMacro1</definedName>
    <definedName name="GGGGGGGGGGGGG" localSheetId="1">BlankMacro1</definedName>
    <definedName name="GGGGGGGGGGGGG">BlankMacro1</definedName>
    <definedName name="GGGHHHH" localSheetId="0">BlankMacro1</definedName>
    <definedName name="GGGHHHH" localSheetId="1">BlankMacro1</definedName>
    <definedName name="GGGHHHH">BlankMacro1</definedName>
    <definedName name="ggh" hidden="1">{"'Sheet1'!$L$16"}</definedName>
    <definedName name="ggsdg" hidden="1">#N/A</definedName>
    <definedName name="ggsf" hidden="1">#N/A</definedName>
    <definedName name="ghcgcfdhfg">#N/A</definedName>
    <definedName name="Ghi_chó">#REF!</definedName>
    <definedName name="ghichu">#REF!</definedName>
    <definedName name="ghip">#REF!</definedName>
    <definedName name="Gi">#REF!</definedName>
    <definedName name="gia">#REF!</definedName>
    <definedName name="Gia_CT">#REF!</definedName>
    <definedName name="GIA_CU_LY_VAN_CHUYEN">#REF!</definedName>
    <definedName name="gia_den_bu">#REF!</definedName>
    <definedName name="gia_tien">#REF!</definedName>
    <definedName name="gia_tien_1">#REF!</definedName>
    <definedName name="gia_tien_2">#REF!</definedName>
    <definedName name="gia_tien_3">#REF!</definedName>
    <definedName name="gia_tien_BTN">#REF!</definedName>
    <definedName name="gia_tri_1BTN">#REF!</definedName>
    <definedName name="gia_tri_2BTN">#REF!</definedName>
    <definedName name="gia_tri_3BTN">#REF!</definedName>
    <definedName name="Gia_VT">#REF!</definedName>
    <definedName name="GiacapAvanxoanLVABCXLPE">#REF!</definedName>
    <definedName name="GiacapbocCuXLPEPVCDSTAPVCloaiCEVVST">#REF!</definedName>
    <definedName name="GiacapbocCuXLPEPVCDSTPVCloaiCEVVST12den24kV">#REF!</definedName>
    <definedName name="GiacapbocCuXLPEPVCDSTPVCloaiCEVVST18den35kV">#REF!</definedName>
    <definedName name="GiacapbocCuXLPEPVCloaiCEV">#REF!</definedName>
    <definedName name="GiacapbocCuXLPEPVCloaiCEV12den24kV">#REF!</definedName>
    <definedName name="GiacapbocCuXLPEPVCloaiCEV18den35kV">#REF!</definedName>
    <definedName name="GiacapbocCuXLPEPVCPVCloaiCEVV12den24kV">#REF!</definedName>
    <definedName name="GiacapbocCuXLPEPVCSWPVCloaiCEVVSW12den24kV">#REF!</definedName>
    <definedName name="GiacapbocCuXLPEPVCSWPVCloaiCEVVSW18den35kV">#REF!</definedName>
    <definedName name="GiadayACbocPVC">#REF!</definedName>
    <definedName name="GiadayAS">#REF!</definedName>
    <definedName name="GiadayAtran">#REF!</definedName>
    <definedName name="GiadayAV">#REF!</definedName>
    <definedName name="GiadayAXLPE1kVlkyhieuAE">#REF!</definedName>
    <definedName name="GiadaycapCEV">#REF!</definedName>
    <definedName name="GiadaycapCuPVC600V">#REF!</definedName>
    <definedName name="GiadayCVV">#REF!</definedName>
    <definedName name="GiadayMtran">#REF!</definedName>
    <definedName name="GIADNEO">#REF!</definedName>
    <definedName name="GIAGIAOVLHT">#REF!</definedName>
    <definedName name="giam">#REF!</definedName>
    <definedName name="Giasatthep">#REF!</definedName>
    <definedName name="giatien">#REF!</definedName>
    <definedName name="Giavatlieukhac">#REF!</definedName>
    <definedName name="GIAVL_TRALY">#REF!</definedName>
    <definedName name="GIAVLHT">#REF!</definedName>
    <definedName name="GIAVLIEUTN">#REF!</definedName>
    <definedName name="GiaVtu">#REF!</definedName>
    <definedName name="gIItc">#REF!</definedName>
    <definedName name="gIItt">#REF!</definedName>
    <definedName name="Giocong">#REF!</definedName>
    <definedName name="giotuoi">#REF!</definedName>
    <definedName name="gis">#REF!</definedName>
    <definedName name="gis150room">#REF!</definedName>
    <definedName name="gj">#REF!</definedName>
    <definedName name="gjh">#REF!</definedName>
    <definedName name="gkcn">#REF!</definedName>
    <definedName name="gkghk" hidden="1">#REF!</definedName>
    <definedName name="gkGTGT">#REF!</definedName>
    <definedName name="gl">#REF!</definedName>
    <definedName name="gl3p">#REF!</definedName>
    <definedName name="gld">#REF!</definedName>
    <definedName name="GLL">#REF!</definedName>
    <definedName name="gLst">#REF!</definedName>
    <definedName name="GMs">#REF!</definedName>
    <definedName name="GMSTC">#REF!</definedName>
    <definedName name="GNmd">#REF!</definedName>
    <definedName name="gntc">#REF!</definedName>
    <definedName name="GoBack" localSheetId="0">[12]Sheet1!GoBack</definedName>
    <definedName name="GoBack" localSheetId="1">[12]Sheet1!GoBack</definedName>
    <definedName name="GoBack">[12]Sheet1!GoBack</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chongda">#REF!</definedName>
    <definedName name="gonhom4">#REF!</definedName>
    <definedName name="govan">#REF!</definedName>
    <definedName name="govankhuon">#REF!</definedName>
    <definedName name="GOVAP1">#REF!</definedName>
    <definedName name="GOVAP2">#REF!</definedName>
    <definedName name="GP">#REF!</definedName>
    <definedName name="GPMB" hidden="1">{"Offgrid",#N/A,FALSE,"OFFGRID";"Region",#N/A,FALSE,"REGION";"Offgrid -2",#N/A,FALSE,"OFFGRID";"WTP",#N/A,FALSE,"WTP";"WTP -2",#N/A,FALSE,"WTP";"Project",#N/A,FALSE,"PROJECT";"Summary -2",#N/A,FALSE,"SUMMARY"}</definedName>
    <definedName name="gps">#REF!</definedName>
    <definedName name="Gqlda">#REF!</definedName>
    <definedName name="gra" hidden="1">{"'Sheet1'!$L$16"}</definedName>
    <definedName name="grB">#REF!</definedName>
    <definedName name="GRFICM">#REF!</definedName>
    <definedName name="GRID">#REF!</definedName>
    <definedName name="gse">#REF!</definedName>
    <definedName name="gsgsg" hidden="1">#N/A</definedName>
    <definedName name="gsgsgs" hidden="1">#N/A</definedName>
    <definedName name="gt">10%</definedName>
    <definedName name="Gtb">#REF!</definedName>
    <definedName name="gtbtt">#REF!</definedName>
    <definedName name="gtc">#REF!</definedName>
    <definedName name="GTDTCTANG_HT_NC_BD">#REF!</definedName>
    <definedName name="GTDTCTANG_HT_NC_KT">#REF!</definedName>
    <definedName name="GTDTCTANG_HT_VL_BD">#REF!</definedName>
    <definedName name="GTDTCTANG_HT_VL_KT">#REF!</definedName>
    <definedName name="GTDTCTANG_NC_BD">#REF!</definedName>
    <definedName name="GTDTCTANG_NC_KT">#REF!</definedName>
    <definedName name="GTDTCTANG_VL_BD">#REF!</definedName>
    <definedName name="GTDTCTANG_VL_KT">#REF!</definedName>
    <definedName name="GTDTXL">#REF!</definedName>
    <definedName name="Gthe">#REF!</definedName>
    <definedName name="gthep">1</definedName>
    <definedName name="GTRI">#REF!</definedName>
    <definedName name="gtst">#REF!</definedName>
    <definedName name="GTTB">#REF!</definedName>
    <definedName name="GTXL">#REF!</definedName>
    <definedName name="GTXL_1">#REF!</definedName>
    <definedName name="GTXL3">#REF!</definedName>
    <definedName name="gvan">#REF!</definedName>
    <definedName name="GVL_LDT">#REF!</definedName>
    <definedName name="gWst">#REF!</definedName>
    <definedName name="gx">#REF!</definedName>
    <definedName name="Gxd">#REF!</definedName>
    <definedName name="Gxl">#REF!</definedName>
    <definedName name="gxltt">#REF!</definedName>
    <definedName name="gxm">#REF!</definedName>
    <definedName name="GXMAX">#REF!</definedName>
    <definedName name="GXMIN">#REF!</definedName>
    <definedName name="GYMAX">#REF!</definedName>
    <definedName name="GYMIN">#REF!</definedName>
    <definedName name="h" hidden="1">{"'Sheet1'!$L$16"}</definedName>
    <definedName name="H.4">#REF!</definedName>
    <definedName name="H.5">#REF!</definedName>
    <definedName name="H.6">#REF!</definedName>
    <definedName name="H.7">#REF!</definedName>
    <definedName name="h.8">#REF!</definedName>
    <definedName name="h.9">#REF!</definedName>
    <definedName name="h_">#REF!</definedName>
    <definedName name="h__">#REF!</definedName>
    <definedName name="h_0">#REF!</definedName>
    <definedName name="H_1">#REF!</definedName>
    <definedName name="H_2">#REF!</definedName>
    <definedName name="H_3">#REF!</definedName>
    <definedName name="H_30">#REF!</definedName>
    <definedName name="H_Class1">#REF!</definedName>
    <definedName name="H_Class2">#REF!</definedName>
    <definedName name="H_Class3">#REF!</definedName>
    <definedName name="H_Class4">#REF!</definedName>
    <definedName name="H_Class5">#REF!</definedName>
    <definedName name="h_d">#REF!</definedName>
    <definedName name="H_ng_mòc_cáng_trÖnh">#REF!</definedName>
    <definedName name="H_THUCHTHH">#REF!</definedName>
    <definedName name="H_THUCTT">#REF!</definedName>
    <definedName name="h0">#REF!</definedName>
    <definedName name="H0.4">#REF!</definedName>
    <definedName name="h0.75">#REF!</definedName>
    <definedName name="h18x">#REF!</definedName>
    <definedName name="h1t">#REF!</definedName>
    <definedName name="H21dai75">#REF!</definedName>
    <definedName name="H21dai9">#REF!</definedName>
    <definedName name="H22dai6">#REF!</definedName>
    <definedName name="H22dai75">#REF!</definedName>
    <definedName name="h2t">#REF!</definedName>
    <definedName name="h30x">#REF!</definedName>
    <definedName name="h3t">#REF!</definedName>
    <definedName name="H43dai6">#REF!</definedName>
    <definedName name="H43dai75">#REF!</definedName>
    <definedName name="H43dai9">#REF!</definedName>
    <definedName name="H44dai6">#REF!</definedName>
    <definedName name="H44dai75">#REF!</definedName>
    <definedName name="H44dai9">#REF!</definedName>
    <definedName name="Ha">#REF!</definedName>
    <definedName name="Hà_Tĩnh">#REF!</definedName>
    <definedName name="hai">#REF!</definedName>
    <definedName name="Hải_Phòng">#REF!</definedName>
    <definedName name="hall1">#REF!</definedName>
    <definedName name="hall2">#REF!</definedName>
    <definedName name="Ham">#REF!</definedName>
    <definedName name="handau10.2">#REF!</definedName>
    <definedName name="handau27.5">#REF!</definedName>
    <definedName name="handau4">#REF!</definedName>
    <definedName name="Hang_muc_khac">#REF!</definedName>
    <definedName name="hangmuc">#REF!</definedName>
    <definedName name="hanh" hidden="1">{"'Sheet1'!$L$16"}</definedName>
    <definedName name="hanmotchieu40">#REF!</definedName>
    <definedName name="hanmotchieu50">#REF!</definedName>
    <definedName name="hanxang20">#REF!</definedName>
    <definedName name="hanxang9">#REF!</definedName>
    <definedName name="hanxoaychieu23">#REF!</definedName>
    <definedName name="hanxoaychieu29.2">#REF!</definedName>
    <definedName name="hanxoaychieu33.5">#REF!</definedName>
    <definedName name="HaoKT">#REF!</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arvestingWage">#REF!</definedName>
    <definedName name="hathe">#REF!</definedName>
    <definedName name="hau">#REF!</definedName>
    <definedName name="hb">#REF!</definedName>
    <definedName name="hban">#REF!</definedName>
    <definedName name="Hbb">#REF!</definedName>
    <definedName name="HBC">#REF!</definedName>
    <definedName name="HbHcOnOff">#REF!</definedName>
    <definedName name="HBL">#REF!</definedName>
    <definedName name="HBTFF">#REF!</definedName>
    <definedName name="Hbtt">#REF!</definedName>
    <definedName name="hc0.75">#REF!</definedName>
    <definedName name="Hcb">#REF!</definedName>
    <definedName name="hcd">#REF!</definedName>
    <definedName name="HCM">#REF!</definedName>
    <definedName name="HCPH">#REF!</definedName>
    <definedName name="HCS">#REF!</definedName>
    <definedName name="hct">#REF!</definedName>
    <definedName name="Hctt">#REF!</definedName>
    <definedName name="HCU">#REF!</definedName>
    <definedName name="Hdao">0.3</definedName>
    <definedName name="Hdap">5.2</definedName>
    <definedName name="Hdb">#REF!</definedName>
    <definedName name="HDC">#REF!</definedName>
    <definedName name="hdd">#REF!</definedName>
    <definedName name="hdi">#REF!</definedName>
    <definedName name="Hdk">#REF!</definedName>
    <definedName name="Hdtt">#REF!</definedName>
    <definedName name="HDU">#REF!</definedName>
    <definedName name="HDVDT" hidden="1">#REF!</definedName>
    <definedName name="He">#REF!</definedName>
    <definedName name="He_so">#REF!</definedName>
    <definedName name="HE_SO_KHO_KHAN_CANG_DAY">#REF!</definedName>
    <definedName name="Heä_soá_laép_xaø_H">1.7</definedName>
    <definedName name="heä_soá_sình_laày">#REF!</definedName>
    <definedName name="héc">#REF!</definedName>
    <definedName name="height">#REF!</definedName>
    <definedName name="Hello">#REF!</definedName>
    <definedName name="Heso">'[16]MT DPin (2)'!$BP$99</definedName>
    <definedName name="hesoC">#REF!</definedName>
    <definedName name="HeSoPhuPhi">#REF!</definedName>
    <definedName name="HF">#REF!</definedName>
    <definedName name="hfdsh" hidden="1">#REF!</definedName>
    <definedName name="HFFTRB">#REF!</definedName>
    <definedName name="HFFTSF">#REF!</definedName>
    <definedName name="Hg">#REF!</definedName>
    <definedName name="HGLTB">#REF!</definedName>
    <definedName name="hh">#REF!</definedName>
    <definedName name="HH10HT">#REF!</definedName>
    <definedName name="HH11HT">#REF!</definedName>
    <definedName name="HH12HT">#REF!</definedName>
    <definedName name="HH13HT">#REF!</definedName>
    <definedName name="HH14HT">#REF!</definedName>
    <definedName name="HH17HT">#REF!</definedName>
    <definedName name="HH18HT">#REF!</definedName>
    <definedName name="HH1HT">#REF!</definedName>
    <definedName name="HH21HT">#REF!</definedName>
    <definedName name="HH22HT">#REF!</definedName>
    <definedName name="HH23HT">#REF!</definedName>
    <definedName name="HH24HT">#REF!</definedName>
    <definedName name="HH25HT">#REF!</definedName>
    <definedName name="HH26HT">#REF!</definedName>
    <definedName name="HH2HT">#REF!</definedName>
    <definedName name="HH3HT">#REF!</definedName>
    <definedName name="HH4HT">#REF!</definedName>
    <definedName name="HH5HT">#REF!</definedName>
    <definedName name="HH6HT">#REF!</definedName>
    <definedName name="HH7HT">#REF!</definedName>
    <definedName name="HH8HT">#REF!</definedName>
    <definedName name="HH9HT">#REF!</definedName>
    <definedName name="HHcat">#REF!</definedName>
    <definedName name="HHda">#REF!</definedName>
    <definedName name="hhhh">#REF!</definedName>
    <definedName name="HHHT">#REF!</definedName>
    <definedName name="HHIC">#REF!</definedName>
    <definedName name="HHT">#REF!</definedName>
    <definedName name="HHTT">#REF!</definedName>
    <definedName name="HiddenRows" hidden="1">#REF!</definedName>
    <definedName name="hien">#REF!</definedName>
    <definedName name="Hinh_thuc">"bangtra"</definedName>
    <definedName name="HiÕu">#REF!</definedName>
    <definedName name="hjjkl" hidden="1">{"'Sheet1'!$L$16"}</definedName>
    <definedName name="HKE">#REF!</definedName>
    <definedName name="HKL">#REF!</definedName>
    <definedName name="HKLHI">#REF!</definedName>
    <definedName name="HKLL">#REF!</definedName>
    <definedName name="HKLLLO">#REF!</definedName>
    <definedName name="HLC">#REF!</definedName>
    <definedName name="HLIC">#REF!</definedName>
    <definedName name="HLU">#REF!</definedName>
    <definedName name="HM">#REF!</definedName>
    <definedName name="HMLK">#REF!</definedName>
    <definedName name="HMNAM">#REF!</definedName>
    <definedName name="HMÑK">#REF!</definedName>
    <definedName name="Hmong">#REF!</definedName>
    <definedName name="HMPS">#REF!</definedName>
    <definedName name="ho">#REF!</definedName>
    <definedName name="hÖ_sè_vËt_liÖu_ho__b_nh">#REF!</definedName>
    <definedName name="hoc">55000</definedName>
    <definedName name="HOCMON">#REF!</definedName>
    <definedName name="HoI">#REF!</definedName>
    <definedName name="HoII">#REF!</definedName>
    <definedName name="HoIII">#REF!</definedName>
    <definedName name="holan">#REF!</definedName>
    <definedName name="HOME_MANP">#REF!</definedName>
    <definedName name="HOMEOFFICE_COST">#REF!</definedName>
    <definedName name="Hong" hidden="1">{"'Sheet1'!$L$16"}</definedName>
    <definedName name="Hong_Quang">#REF!</definedName>
    <definedName name="Hopnoicap">#REF!</definedName>
    <definedName name="hoten">#REF!</definedName>
    <definedName name="hotrongcay">#REF!</definedName>
    <definedName name="Hoü_vaì_tãn">#REF!</definedName>
    <definedName name="House">#REF!</definedName>
    <definedName name="HR">#REF!</definedName>
    <definedName name="HRC">#REF!</definedName>
    <definedName name="hs">#REF!</definedName>
    <definedName name="hs_">#REF!</definedName>
    <definedName name="HS_may">#REF!</definedName>
    <definedName name="Hsc">#REF!</definedName>
    <definedName name="HSCG">#REF!</definedName>
    <definedName name="HSCK">#REF!</definedName>
    <definedName name="HSCT3">0.1</definedName>
    <definedName name="hsd">#REF!</definedName>
    <definedName name="hsdc">#REF!</definedName>
    <definedName name="hsdc1">#REF!</definedName>
    <definedName name="HSDN">2.5</definedName>
    <definedName name="HSFTRB">#REF!</definedName>
    <definedName name="HSGG">#REF!</definedName>
    <definedName name="HSHH">#REF!</definedName>
    <definedName name="HSHHUT">#REF!</definedName>
    <definedName name="hsk">#REF!</definedName>
    <definedName name="HSKK35">#REF!</definedName>
    <definedName name="HSlan">#REF!</definedName>
    <definedName name="HSLX">#REF!</definedName>
    <definedName name="HSLXH">1.7</definedName>
    <definedName name="HSLXP">#REF!</definedName>
    <definedName name="hsm">1.1289</definedName>
    <definedName name="HSMTC">#REF!</definedName>
    <definedName name="hsn">0.5</definedName>
    <definedName name="hsnc_cau">2.5039</definedName>
    <definedName name="hsnc_cau2">1.626</definedName>
    <definedName name="hsnc_d">1.6356</definedName>
    <definedName name="hsnc_d2">1.6356</definedName>
    <definedName name="HSSL">#REF!</definedName>
    <definedName name="hßm4">#REF!</definedName>
    <definedName name="hstb">#REF!</definedName>
    <definedName name="hstdtk">#REF!</definedName>
    <definedName name="HSTH">'[17]BANCO (3)'!$K$122</definedName>
    <definedName name="hsthep">#REF!</definedName>
    <definedName name="HSTHEPDEN">#REF!</definedName>
    <definedName name="Hstt">#REF!</definedName>
    <definedName name="hsUd">#REF!</definedName>
    <definedName name="HSVC1">#REF!</definedName>
    <definedName name="HSVC2">#REF!</definedName>
    <definedName name="HSVC3">#REF!</definedName>
    <definedName name="HsVCVLTH">#REF!</definedName>
    <definedName name="hsvl">1</definedName>
    <definedName name="hsvl2">1</definedName>
    <definedName name="HSXA">#REF!</definedName>
    <definedName name="HT">#REF!</definedName>
    <definedName name="htdd2003">#REF!</definedName>
    <definedName name="HTHH">#REF!</definedName>
    <definedName name="htlm" hidden="1">{"'Sheet1'!$L$16"}</definedName>
    <definedName name="HTML_CodePage" hidden="1">950</definedName>
    <definedName name="HTML_Control" hidden="1">{"'Sheet1'!$L$16"}</definedName>
    <definedName name="HTML_Controlmoi"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PathFilemoi" hidden="1">"C:\2689\Q\國內\00q3961台化龍德PTA3建造\MyHTML.htm"</definedName>
    <definedName name="HTML_Title" hidden="1">"00Q3961-SUM"</definedName>
    <definedName name="HTMT" hidden="1">{"'Sheet1'!$L$16"}</definedName>
    <definedName name="HTMT1" hidden="1">{#N/A,#N/A,FALSE,"Sheet1"}</definedName>
    <definedName name="HTNC">#REF!</definedName>
    <definedName name="Htr">#REF!</definedName>
    <definedName name="htrhrt" hidden="1">{"'Sheet1'!$L$16"}</definedName>
    <definedName name="HTS">#REF!</definedName>
    <definedName name="Htt">#REF!</definedName>
    <definedName name="HTU">#REF!</definedName>
    <definedName name="HTVC">#REF!</definedName>
    <definedName name="HTVL">#REF!</definedName>
    <definedName name="hu" hidden="1">{"'Sheet1'!$L$16"}</definedName>
    <definedName name="HUB">#REF!</definedName>
    <definedName name="hui" hidden="1">{"'Sheet1'!$L$16"}</definedName>
    <definedName name="hung">#REF!</definedName>
    <definedName name="HUU" hidden="1">{"'Sheet1'!$L$16"}</definedName>
    <definedName name="huy" hidden="1">{"'Sheet1'!$L$16"}</definedName>
    <definedName name="HUYHAN">#REF!</definedName>
    <definedName name="huymoi" hidden="1">{"'Sheet1'!$L$16"}</definedName>
    <definedName name="huynh" hidden="1">#REF!</definedName>
    <definedName name="HV">#N/A</definedName>
    <definedName name="hvac">#REF!</definedName>
    <definedName name="hvacctr">#REF!</definedName>
    <definedName name="hvacgis">#REF!</definedName>
    <definedName name="hvacgis4">#REF!</definedName>
    <definedName name="Hvb">#REF!</definedName>
    <definedName name="HVBC">#REF!</definedName>
    <definedName name="hvc">#REF!</definedName>
    <definedName name="Hvk">#REF!</definedName>
    <definedName name="HVL">#REF!</definedName>
    <definedName name="HVP">#REF!</definedName>
    <definedName name="hvt">#REF!</definedName>
    <definedName name="hvtb">#REF!</definedName>
    <definedName name="hvttt">#REF!</definedName>
    <definedName name="hx">#REF!</definedName>
    <definedName name="Hxk">#REF!</definedName>
    <definedName name="I">#REF!</definedName>
    <definedName name="Ì">#REF!</definedName>
    <definedName name="I_A">#REF!</definedName>
    <definedName name="I_B">#REF!</definedName>
    <definedName name="I_c">#REF!</definedName>
    <definedName name="I_d">#REF!</definedName>
    <definedName name="I_p">#REF!</definedName>
    <definedName name="i0">#REF!</definedName>
    <definedName name="Ic">#REF!</definedName>
    <definedName name="Icoc">#REF!</definedName>
    <definedName name="iCount">3</definedName>
    <definedName name="id">#REF!</definedName>
    <definedName name="IDLAB_COST">#REF!</definedName>
    <definedName name="iftm68">#REF!</definedName>
    <definedName name="Ig">#REF!</definedName>
    <definedName name="ii">#REF!</definedName>
    <definedName name="II_A">#REF!</definedName>
    <definedName name="II_B">#REF!</definedName>
    <definedName name="II_c">#REF!</definedName>
    <definedName name="III_a">#REF!</definedName>
    <definedName name="III_B">#REF!</definedName>
    <definedName name="III_c">#REF!</definedName>
    <definedName name="IMPORT">#REF!</definedName>
    <definedName name="in">#REF!</definedName>
    <definedName name="IND_LAB">#REF!</definedName>
    <definedName name="index">#REF!</definedName>
    <definedName name="INDMANP">#REF!</definedName>
    <definedName name="Ing">#REF!</definedName>
    <definedName name="Initial_Serviceability">#REF!</definedName>
    <definedName name="INPUT">#REF!</definedName>
    <definedName name="INPUT1">#REF!</definedName>
    <definedName name="inputCosti">#REF!</definedName>
    <definedName name="inputLf">#REF!</definedName>
    <definedName name="inputWTP">#REF!</definedName>
    <definedName name="INT">#REF!</definedName>
    <definedName name="Ip">#REF!</definedName>
    <definedName name="Ip_">#REF!</definedName>
    <definedName name="IS_a">#REF!</definedName>
    <definedName name="IS_Clay">#REF!</definedName>
    <definedName name="IS_pH">#REF!</definedName>
    <definedName name="IST">#REF!</definedName>
    <definedName name="itd1.5">#REF!</definedName>
    <definedName name="itdd1.5">#REF!</definedName>
    <definedName name="itddgoi">#REF!</definedName>
    <definedName name="itdg">#REF!</definedName>
    <definedName name="itdgoi">#REF!</definedName>
    <definedName name="ITEM">#REF!</definedName>
    <definedName name="ith1.5">#REF!</definedName>
    <definedName name="ithg">#REF!</definedName>
    <definedName name="ithgoi">#REF!</definedName>
    <definedName name="Iv">#REF!</definedName>
    <definedName name="IWTP">#REF!</definedName>
    <definedName name="ixy">#REF!</definedName>
    <definedName name="j" hidden="1">{"'Sheet1'!$L$16"}</definedName>
    <definedName name="J.O">#REF!</definedName>
    <definedName name="J.O_GT">#REF!</definedName>
    <definedName name="j356C8">#REF!</definedName>
    <definedName name="J81j81">#REF!</definedName>
    <definedName name="jdgjkghj">#REF!</definedName>
    <definedName name="jfhfg">#REF!</definedName>
    <definedName name="jgf">#REF!</definedName>
    <definedName name="jh">#REF!</definedName>
    <definedName name="jhnjnn">#REF!</definedName>
    <definedName name="jkghj">#REF!</definedName>
    <definedName name="jkjk" hidden="1">{"'Sheet1'!$L$16"}</definedName>
    <definedName name="JPYVND1">#REF!</definedName>
    <definedName name="jrjthkghdkg" hidden="1">#REF!</definedName>
    <definedName name="JtSpace_d">#REF!</definedName>
    <definedName name="Jtspace_nd">#REF!</definedName>
    <definedName name="Jxdam">#REF!</definedName>
    <definedName name="Jydam">#REF!</definedName>
    <definedName name="k" hidden="1">{"'Sheet1'!$L$16"}</definedName>
    <definedName name="k_">#REF!</definedName>
    <definedName name="K_Class1">#REF!</definedName>
    <definedName name="K_Class2">#REF!</definedName>
    <definedName name="K_Class3">#REF!</definedName>
    <definedName name="K_Class4">#REF!</definedName>
    <definedName name="K_Class5">#REF!</definedName>
    <definedName name="K_con">#REF!</definedName>
    <definedName name="K_L">#REF!</definedName>
    <definedName name="K_lchae">#REF!</definedName>
    <definedName name="K_run">#REF!</definedName>
    <definedName name="K_sed">#REF!</definedName>
    <definedName name="k_Value_Effective">#REF!</definedName>
    <definedName name="k_Value_Season">#REF!</definedName>
    <definedName name="k2b">#REF!</definedName>
    <definedName name="k99999999999">#REF!</definedName>
    <definedName name="KA">#REF!</definedName>
    <definedName name="KAE">#REF!</definedName>
    <definedName name="kaori">#REF!</definedName>
    <definedName name="KAS">#REF!</definedName>
    <definedName name="kazuyo">#REF!</definedName>
    <definedName name="kc">#REF!</definedName>
    <definedName name="kcdd">#REF!</definedName>
    <definedName name="kcg">#REF!</definedName>
    <definedName name="kcong">#REF!</definedName>
    <definedName name="KDC">#REF!</definedName>
    <definedName name="kdien">#REF!</definedName>
    <definedName name="KE_HOACH_VON_PHU_THU">#REF!</definedName>
    <definedName name="KEHOACH2016">[18]NSĐP!$O$7:$O$184</definedName>
    <definedName name="kehoachTH">[18]NSĐP!$N$7:$N$184</definedName>
    <definedName name="Kepcapcacloai">#REF!</definedName>
    <definedName name="KFFMAX">#REF!</definedName>
    <definedName name="KFFMIN">#REF!</definedName>
    <definedName name="kg">#REF!</definedName>
    <definedName name="KgBM">#REF!</definedName>
    <definedName name="Kgcot">#REF!</definedName>
    <definedName name="KgCTd4">#REF!</definedName>
    <definedName name="KgCTt4">#REF!</definedName>
    <definedName name="Kgdamd4">#REF!</definedName>
    <definedName name="Kgdamt4">#REF!</definedName>
    <definedName name="kghkgh" hidden="1">#REF!</definedName>
    <definedName name="Kgmong">#REF!</definedName>
    <definedName name="KgNXOLdk">#REF!</definedName>
    <definedName name="Kgsan">#REF!</definedName>
    <definedName name="KH">#REF!</definedName>
    <definedName name="KH.2003">#REF!</definedName>
    <definedName name="KH.6TCN">#REF!</definedName>
    <definedName name="KH.QUY2">#REF!</definedName>
    <definedName name="KH.QUY3">#REF!</definedName>
    <definedName name="KH.T1">#REF!</definedName>
    <definedName name="KH.T2">#REF!</definedName>
    <definedName name="KH.T3">#REF!</definedName>
    <definedName name="KH.T4">#REF!</definedName>
    <definedName name="KH.T5">#REF!</definedName>
    <definedName name="KH.T6">#REF!</definedName>
    <definedName name="KH.T7">#REF!</definedName>
    <definedName name="KH.XSKT">#REF!:#REF!</definedName>
    <definedName name="KH_Chang">#REF!</definedName>
    <definedName name="khac">2</definedName>
    <definedName name="khac1">#REF!</definedName>
    <definedName name="khac2">#REF!</definedName>
    <definedName name="Khâi">#REF!</definedName>
    <definedName name="khanang">#REF!</definedName>
    <definedName name="Khánh_Hoà">#REF!</definedName>
    <definedName name="Khanhdonnoitrunggiannoidieuchinh">#REF!</definedName>
    <definedName name="Khäúi_læåüng">#REF!</definedName>
    <definedName name="Khh">#REF!</definedName>
    <definedName name="khla09" hidden="1">{"'Sheet1'!$L$16"}</definedName>
    <definedName name="KHldatcat">#REF!</definedName>
    <definedName name="khoanda">#REF!</definedName>
    <definedName name="khoannhoi">#REF!</definedName>
    <definedName name="khobac">#REF!</definedName>
    <definedName name="KHOI_LUONG_DAT_DAO_DAP">#REF!</definedName>
    <definedName name="khong">#REF!</definedName>
    <definedName name="Khong_can_doi">#REF!</definedName>
    <definedName name="khongtruotgia" hidden="1">{"'Sheet1'!$L$16"}</definedName>
    <definedName name="KHTV.T3">#REF!</definedName>
    <definedName name="KHTV.T7">#REF!</definedName>
    <definedName name="Khung">#REF!</definedName>
    <definedName name="KhuyenmaiUPS">"AutoShape 264"</definedName>
    <definedName name="khvh09" hidden="1">{"'Sheet1'!$L$16"}</definedName>
    <definedName name="khvx09" hidden="1">{#N/A,#N/A,FALSE,"Chi tiÆt"}</definedName>
    <definedName name="KHYt09" hidden="1">{"'Sheet1'!$L$16"}</definedName>
    <definedName name="kich250">#REF!</definedName>
    <definedName name="kich500">#REF!</definedName>
    <definedName name="kiem">#REF!</definedName>
    <definedName name="Kiem_tra_trung_ten">#REF!</definedName>
    <definedName name="Kiên_Giang">#REF!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ipdien">#REF!</definedName>
    <definedName name="kj">#REF!</definedName>
    <definedName name="kjgjyhb" hidden="1">{"Offgrid",#N/A,FALSE,"OFFGRID";"Region",#N/A,FALSE,"REGION";"Offgrid -2",#N/A,FALSE,"OFFGRID";"WTP",#N/A,FALSE,"WTP";"WTP -2",#N/A,FALSE,"WTP";"Project",#N/A,FALSE,"PROJECT";"Summary -2",#N/A,FALSE,"SUMMARY"}</definedName>
    <definedName name="kjk">#REF!</definedName>
    <definedName name="KKE_Sheet10_List">#REF!</definedName>
    <definedName name="kkk">#REF!</definedName>
    <definedName name="kkkkk2333">#REF!</definedName>
    <definedName name="kkkkkkkkkkkkkkkkkkkkkkkkkkkkkkkkkk">#REF!</definedName>
    <definedName name="kkkkkkkkkkkkkkkkkkkkkkkkkkkkkkkkkkkkkkkkkkk">#REF!</definedName>
    <definedName name="KL.Thietke">#REF!</definedName>
    <definedName name="kl_ME">#REF!</definedName>
    <definedName name="KL1P">#REF!</definedName>
    <definedName name="klc">#REF!</definedName>
    <definedName name="klctbb">#REF!</definedName>
    <definedName name="KLDL">#REF!</definedName>
    <definedName name="KLduonggiaods" hidden="1">{"'Sheet1'!$L$16"}</definedName>
    <definedName name="KLFMAX">#REF!</definedName>
    <definedName name="KLFMIN">#REF!</definedName>
    <definedName name="klg">#REF!</definedName>
    <definedName name="KLHC15">#REF!</definedName>
    <definedName name="KLHC25">#REF!</definedName>
    <definedName name="KLHH">#REF!</definedName>
    <definedName name="KLLC15">#REF!</definedName>
    <definedName name="KLLC25">#REF!</definedName>
    <definedName name="KLMC15">#REF!</definedName>
    <definedName name="KLMC25">#REF!</definedName>
    <definedName name="KLTHDN">#REF!</definedName>
    <definedName name="KLVANKHUON">#REF!</definedName>
    <definedName name="KLVL1">#REF!</definedName>
    <definedName name="KLVLV">#REF!</definedName>
    <definedName name="klvt">#REF!</definedName>
    <definedName name="Kmc">#REF!</definedName>
    <definedName name="Kmd">#REF!</definedName>
    <definedName name="KMMM">#REF!</definedName>
    <definedName name="Knc">#REF!</definedName>
    <definedName name="Kncc">#REF!</definedName>
    <definedName name="Kncd">#REF!</definedName>
    <definedName name="KNEHT">#REF!</definedName>
    <definedName name="Kng">#REF!</definedName>
    <definedName name="KÕ_ho_ch_Th_ng_10">#REF!</definedName>
    <definedName name="KP">#REF!</definedName>
    <definedName name="KP_mat">{"Thuxm2.xls","Sheet1"}</definedName>
    <definedName name="kp1ph">#REF!</definedName>
    <definedName name="kq">#REF!</definedName>
    <definedName name="Ks">#REF!</definedName>
    <definedName name="KS_1">#REF!</definedName>
    <definedName name="KS_2">#REF!</definedName>
    <definedName name="ksbn" hidden="1">{"'Sheet1'!$L$16"}</definedName>
    <definedName name="kshn" hidden="1">{"'Sheet1'!$L$16"}</definedName>
    <definedName name="ksls" hidden="1">{"'Sheet1'!$L$16"}</definedName>
    <definedName name="KSTK">#REF!</definedName>
    <definedName name="ktc">#REF!</definedName>
    <definedName name="Kte">#REF!</definedName>
    <definedName name="ktt">#REF!</definedName>
    <definedName name="KVC">#REF!</definedName>
    <definedName name="Kxc">#REF!</definedName>
    <definedName name="Kxp">#REF!</definedName>
    <definedName name="Ký_nép">#REF!</definedName>
    <definedName name="KÝch_100_T">#REF!</definedName>
    <definedName name="KÝch_200_T">#REF!</definedName>
    <definedName name="KÝch_50_T">#REF!</definedName>
    <definedName name="l" hidden="1">{"'Sheet1'!$L$16"}</definedName>
    <definedName name="l_1">#REF!</definedName>
    <definedName name="L_bk">#REF!</definedName>
    <definedName name="L_mong">#REF!</definedName>
    <definedName name="l11111111111111111111111111111">#REF!</definedName>
    <definedName name="l1d">#REF!</definedName>
    <definedName name="l2.">#REF!</definedName>
    <definedName name="l2pa1" hidden="1">{"'Sheet1'!$L$16"}</definedName>
    <definedName name="L63x6">5800</definedName>
    <definedName name="Lab_tec">#REF!</definedName>
    <definedName name="LABEL">#REF!</definedName>
    <definedName name="Labour_cost">#REF!</definedName>
    <definedName name="Lac_tec">#REF!</definedName>
    <definedName name="laisuat">#REF!</definedName>
    <definedName name="Laivay">#REF!</definedName>
    <definedName name="lam" hidden="1">{"'Sheet1'!$L$16"}</definedName>
    <definedName name="LAMTUBE">#REF!</definedName>
    <definedName name="lan" hidden="1">{#N/A,#N/A,TRUE,"BT M200 da 10x20"}</definedName>
    <definedName name="lancan">#REF!</definedName>
    <definedName name="Land">#REF!</definedName>
    <definedName name="LandPreperationWage">#REF!</definedName>
    <definedName name="langson" hidden="1">{"'Sheet1'!$L$16"}</definedName>
    <definedName name="lanhto">#REF!</definedName>
    <definedName name="lantrai">#REF!</definedName>
    <definedName name="lao_keo_dam_cau">#REF!</definedName>
    <definedName name="LAP_DAT_TBA">#REF!</definedName>
    <definedName name="Lap_dat_td">'[19]M 67'!$A$37:$F$40</definedName>
    <definedName name="LapDungDam">#REF!</definedName>
    <definedName name="Lapmay">#REF!</definedName>
    <definedName name="Last_Row">#N/A</definedName>
    <definedName name="Lban">#REF!</definedName>
    <definedName name="LBR">#REF!</definedName>
    <definedName name="LBS_22">107800000</definedName>
    <definedName name="lc" hidden="1">{"'Sheet1'!$L$16"}</definedName>
    <definedName name="LC5_total">#REF!</definedName>
    <definedName name="LC6_total">#REF!</definedName>
    <definedName name="Lcb">#REF!</definedName>
    <definedName name="lcc">#REF!</definedName>
    <definedName name="lcd">#REF!</definedName>
    <definedName name="Lcot">#REF!</definedName>
    <definedName name="lct">#REF!</definedName>
    <definedName name="LDAM">#REF!</definedName>
    <definedName name="Ldatcat">#REF!</definedName>
    <definedName name="Ldi">#REF!</definedName>
    <definedName name="LDIM">#REF!</definedName>
    <definedName name="Ldk">#REF!</definedName>
    <definedName name="LDMD">5%</definedName>
    <definedName name="LDMM">5%</definedName>
    <definedName name="LDMX">5.5%</definedName>
    <definedName name="Ldvc">#REF!</definedName>
    <definedName name="Length">#REF!</definedName>
    <definedName name="Lf">#REF!</definedName>
    <definedName name="Lg">#REF!</definedName>
    <definedName name="LG_CB_N1">#REF!</definedName>
    <definedName name="LgL">#REF!</definedName>
    <definedName name="lh">#REF!</definedName>
    <definedName name="LIET_KE_VI_TRI_DZ0.4KV">#REF!</definedName>
    <definedName name="LIET_KE_VI_TRI_DZ22KV">#REF!</definedName>
    <definedName name="limcount" hidden="1">4</definedName>
    <definedName name="line15">#REF!</definedName>
    <definedName name="linh" hidden="1">{"'Sheet1'!$L$16"}</definedName>
    <definedName name="list">#REF!</definedName>
    <definedName name="lk" hidden="1">#REF!</definedName>
    <definedName name="LK.T2">#REF!</definedName>
    <definedName name="LK.T3">#REF!</definedName>
    <definedName name="LK.T4">#REF!</definedName>
    <definedName name="LK.T5">#REF!</definedName>
    <definedName name="LK.T6">#REF!</definedName>
    <definedName name="LK_hathe">#REF!</definedName>
    <definedName name="LLLL">#REF!</definedName>
    <definedName name="LLs">#REF!</definedName>
    <definedName name="Lmk">#REF!</definedName>
    <definedName name="Lms">#REF!</definedName>
    <definedName name="Lmt">#REF!</definedName>
    <definedName name="LMU">#REF!</definedName>
    <definedName name="LMUSelected">#REF!</definedName>
    <definedName name="ln">1</definedName>
    <definedName name="Lnh">#REF!</definedName>
    <definedName name="Lnsc">#REF!</definedName>
    <definedName name="lntt">#REF!</definedName>
    <definedName name="Lo">#REF!</definedName>
    <definedName name="LO283K">#REF!</definedName>
    <definedName name="LO815K">#REF!</definedName>
    <definedName name="LoadData">#REF!</definedName>
    <definedName name="LoadingData">#REF!</definedName>
    <definedName name="loai">#REF!</definedName>
    <definedName name="LoÁi_BQL">#REF!</definedName>
    <definedName name="LoÁi_CT">#REF!</definedName>
    <definedName name="LOAI_DUONG">#REF!</definedName>
    <definedName name="Loai_TD">#REF!</definedName>
    <definedName name="LoaiCT">#REF!</definedName>
    <definedName name="LoaixeH">#REF!</definedName>
    <definedName name="LoaixeXB">#REF!</definedName>
    <definedName name="loinhuan">#REF!</definedName>
    <definedName name="lón1">#REF!</definedName>
    <definedName name="lón4">#REF!</definedName>
    <definedName name="long">#REF!</definedName>
    <definedName name="LOOP">#REF!</definedName>
    <definedName name="Loss_tec">#REF!</definedName>
    <definedName name="LPTDDT">#REF!</definedName>
    <definedName name="LPTDTK">#REF!</definedName>
    <definedName name="Lqd">#REF!</definedName>
    <definedName name="LRMC">#REF!</definedName>
    <definedName name="lrung">#REF!</definedName>
    <definedName name="ltre">#REF!</definedName>
    <definedName name="lu12.2">#REF!</definedName>
    <definedName name="lu14.5">#REF!</definedName>
    <definedName name="lu15.5">#REF!</definedName>
    <definedName name="luc" hidden="1">{"'Sheet1'!$L$16"}</definedName>
    <definedName name="lulop16">#REF!</definedName>
    <definedName name="luoichanrac">#REF!</definedName>
    <definedName name="luoncap">#REF!</definedName>
    <definedName name="luong">#REF!</definedName>
    <definedName name="lurung16">#REF!</definedName>
    <definedName name="luthep10">#REF!</definedName>
    <definedName name="luuthong">#REF!</definedName>
    <definedName name="Luy.ke.30.11">#REF!</definedName>
    <definedName name="Luy.ke.31.10">#REF!</definedName>
    <definedName name="lv..">#REF!</definedName>
    <definedName name="lVC">#REF!</definedName>
    <definedName name="lvr..">#REF!</definedName>
    <definedName name="lvt">#REF!</definedName>
    <definedName name="LX100N">#REF!</definedName>
    <definedName name="m" hidden="1">{"'Sheet1'!$L$16"}</definedName>
    <definedName name="M_CSCT">#REF!</definedName>
    <definedName name="M_TD">#REF!</definedName>
    <definedName name="M0.4">#REF!</definedName>
    <definedName name="M10.1">#REF!</definedName>
    <definedName name="M10.1a">#REF!</definedName>
    <definedName name="M10.2">#REF!</definedName>
    <definedName name="M10.2a">#REF!</definedName>
    <definedName name="M102bn">#REF!</definedName>
    <definedName name="M102bnvc">#REF!</definedName>
    <definedName name="M10aa1p">#REF!</definedName>
    <definedName name="M10bbnc">#REF!</definedName>
    <definedName name="M10bbvc">#REF!</definedName>
    <definedName name="M10bbvl">#REF!</definedName>
    <definedName name="M122bnvc">#REF!</definedName>
    <definedName name="M12aavl">#REF!</definedName>
    <definedName name="M12ba3p">#REF!</definedName>
    <definedName name="M12bb1p">#REF!</definedName>
    <definedName name="M12cbnc">#REF!</definedName>
    <definedName name="M12cbvl">#REF!</definedName>
    <definedName name="M14bb1p">#REF!</definedName>
    <definedName name="M2H">#REF!</definedName>
    <definedName name="M8a">#REF!</definedName>
    <definedName name="M8aa">#REF!</definedName>
    <definedName name="M8aaHT">#REF!</definedName>
    <definedName name="m8aanc">#REF!</definedName>
    <definedName name="m8aavl">#REF!</definedName>
    <definedName name="M8aHT">#REF!</definedName>
    <definedName name="MA_DML">#REF!</definedName>
    <definedName name="Ma3pnc">#REF!</definedName>
    <definedName name="Ma3pvl">#REF!</definedName>
    <definedName name="Maa3pnc">#REF!</definedName>
    <definedName name="Maa3pvl">#REF!</definedName>
    <definedName name="macbt">#REF!</definedName>
    <definedName name="MACRO">#REF!</definedName>
    <definedName name="Macro2">#REF!</definedName>
    <definedName name="Macro3">#REF!</definedName>
    <definedName name="MACTANG_BD">#REF!</definedName>
    <definedName name="MACTANG_HT_BD">#REF!</definedName>
    <definedName name="MACTANG_HT_KT">#REF!</definedName>
    <definedName name="MACTANG_KT">#REF!</definedName>
    <definedName name="mahang">#REF!</definedName>
    <definedName name="mahang_tondk">#REF!</definedName>
    <definedName name="MAHH_BCX_NL">#REF!</definedName>
    <definedName name="mahieu">#REF!</definedName>
    <definedName name="mai" hidden="1">{"'Sheet1'!$L$16"}</definedName>
    <definedName name="Maïy">#REF!</definedName>
    <definedName name="MAJ_CON_EQP">#REF!</definedName>
    <definedName name="MakeIt">#REF!</definedName>
    <definedName name="MaMay_Q">#REF!</definedName>
    <definedName name="MANPP">#REF!</definedName>
    <definedName name="MAÕCOÙ">#REF!</definedName>
    <definedName name="MAÕNÔÏ">#REF!</definedName>
    <definedName name="masaru">#REF!</definedName>
    <definedName name="Mat_cau">#REF!</definedName>
    <definedName name="matbang" hidden="1">{"'Sheet1'!$L$16"}</definedName>
    <definedName name="MatDuong">#REF!</definedName>
    <definedName name="MATP_BCN_TP">#REF!</definedName>
    <definedName name="MATP_BCX_NL">#REF!</definedName>
    <definedName name="MATP_GIATHANH">#REF!</definedName>
    <definedName name="MATP_GT">#REF!</definedName>
    <definedName name="MAVANKHUON">#REF!</definedName>
    <definedName name="MaViet">#REF!</definedName>
    <definedName name="MAVLTHDN">#REF!</definedName>
    <definedName name="MAVLV">#REF!</definedName>
    <definedName name="may">#REF!</definedName>
    <definedName name="May_bom_nuíc_10.0_CV">#REF!</definedName>
    <definedName name="May_bom_nuíc_15.0_CV">#REF!</definedName>
    <definedName name="May_bom_nuíc_20.0_CV">#REF!</definedName>
    <definedName name="May_bom_nuíc_20_KW">#REF!</definedName>
    <definedName name="May_bom_nuíc_45.0_CV">#REF!</definedName>
    <definedName name="May_cat_uèn">#REF!</definedName>
    <definedName name="may_dao0.4m3">#REF!</definedName>
    <definedName name="May_dao0.8m3">#REF!</definedName>
    <definedName name="May_dao1.25m3">#REF!</definedName>
    <definedName name="May_dÇm_ban_1_KW">#REF!</definedName>
    <definedName name="May_dÇm_dïi_1.5_KW">#REF!</definedName>
    <definedName name="May_dong_cäc_1.2_T">#REF!</definedName>
    <definedName name="May_dong_cäc_1.8_T">#REF!</definedName>
    <definedName name="May_dong_cäc_2.5_T">#REF!</definedName>
    <definedName name="May_han_23_KW">#REF!</definedName>
    <definedName name="May_khoan_4.5_KW">#REF!</definedName>
    <definedName name="May_khoan_BT_1.5KW">#REF!</definedName>
    <definedName name="May_luån_cap_15_KW">#REF!</definedName>
    <definedName name="May_mai_2.7_KW">#REF!</definedName>
    <definedName name="May_nÐn_khÝ_10m3_ph">#REF!</definedName>
    <definedName name="May_nÐn_khÝ_4_m3_ph">#REF!</definedName>
    <definedName name="May_nÐn_khÝ_9m3_ph">#REF!</definedName>
    <definedName name="May_ñi_110_CV">#REF!</definedName>
    <definedName name="May_phun_son">#REF!</definedName>
    <definedName name="May_trén_vua_250_lÝt">#REF!</definedName>
    <definedName name="May_trén_vua_80_lÝt">#REF!</definedName>
    <definedName name="May_vËn_thang_0.8_T">#REF!</definedName>
    <definedName name="maybua">#REF!</definedName>
    <definedName name="maycay">#REF!</definedName>
    <definedName name="maykhoan">#REF!</definedName>
    <definedName name="mayrhhbtn100">#REF!</definedName>
    <definedName name="mayrhhbtn65">#REF!</definedName>
    <definedName name="maythepnaphl">#REF!</definedName>
    <definedName name="mayui">#REF!</definedName>
    <definedName name="mayui110">#REF!</definedName>
    <definedName name="mayumi">#REF!</definedName>
    <definedName name="mb">#REF!</definedName>
    <definedName name="MB20nc">#REF!</definedName>
    <definedName name="MB20vc">#REF!</definedName>
    <definedName name="MB20vl">#REF!</definedName>
    <definedName name="Mba1p">#REF!</definedName>
    <definedName name="Mba3p">#REF!</definedName>
    <definedName name="mbangtai10">#REF!</definedName>
    <definedName name="mbangtai100">#REF!</definedName>
    <definedName name="mbangtai15">#REF!</definedName>
    <definedName name="mbangtai150">#REF!</definedName>
    <definedName name="mbangtai25">#REF!</definedName>
    <definedName name="Mbb3p">#REF!</definedName>
    <definedName name="Mbn1p">#REF!</definedName>
    <definedName name="mbombtth50">#REF!</definedName>
    <definedName name="mbombtth60">#REF!</definedName>
    <definedName name="mbomdien0.55">#REF!</definedName>
    <definedName name="mbomdien0.75">#REF!</definedName>
    <definedName name="mbomdien1.1">#REF!</definedName>
    <definedName name="mbomdien1.5">#REF!</definedName>
    <definedName name="mbomdien10">#REF!</definedName>
    <definedName name="mbomdien113">#REF!</definedName>
    <definedName name="mbomdien14">#REF!</definedName>
    <definedName name="mbomdien2">#REF!</definedName>
    <definedName name="mbomdien2.8">#REF!</definedName>
    <definedName name="mbomdien20">#REF!</definedName>
    <definedName name="mbomdien22">#REF!</definedName>
    <definedName name="mbomdien28">#REF!</definedName>
    <definedName name="mbomdien30">#REF!</definedName>
    <definedName name="mbomdien4">#REF!</definedName>
    <definedName name="mbomdien4.5">#REF!</definedName>
    <definedName name="mbomdien40">#REF!</definedName>
    <definedName name="mbomdien50">#REF!</definedName>
    <definedName name="mbomdien55">#REF!</definedName>
    <definedName name="mbomdien7">#REF!</definedName>
    <definedName name="mbomdien75">#REF!</definedName>
    <definedName name="mbomth10">#REF!</definedName>
    <definedName name="mbomth100">#REF!</definedName>
    <definedName name="mbomth15">#REF!</definedName>
    <definedName name="mbomth150">#REF!</definedName>
    <definedName name="mbomth20">#REF!</definedName>
    <definedName name="mbomth37">#REF!</definedName>
    <definedName name="mbomth45">#REF!</definedName>
    <definedName name="mbomth5">#REF!</definedName>
    <definedName name="mbomth5.5">#REF!</definedName>
    <definedName name="mbomth7">#REF!</definedName>
    <definedName name="mbomth7.5">#REF!</definedName>
    <definedName name="mbomth75">#REF!</definedName>
    <definedName name="mbomthxang3">#REF!</definedName>
    <definedName name="mbomthxang4">#REF!</definedName>
    <definedName name="mbomthxang6">#REF!</definedName>
    <definedName name="mbomthxang7">#REF!</definedName>
    <definedName name="mbomthxang8">#REF!</definedName>
    <definedName name="mbomvua2">#REF!</definedName>
    <definedName name="mbomvua4">#REF!</definedName>
    <definedName name="mbomvua6">#REF!</definedName>
    <definedName name="mbomvua9">#REF!</definedName>
    <definedName name="mbt">#REF!</definedName>
    <definedName name="mbuacankhi1.5">#REF!</definedName>
    <definedName name="mbuadcocnoi2.5">#REF!</definedName>
    <definedName name="mbuadray1.2">#REF!</definedName>
    <definedName name="mbuadray1.8">#REF!</definedName>
    <definedName name="mbuadray2.2">#REF!</definedName>
    <definedName name="mbuadray2.5">#REF!</definedName>
    <definedName name="mbuadray3.5">#REF!</definedName>
    <definedName name="mbuarung170">#REF!</definedName>
    <definedName name="mbuarung40">#REF!</definedName>
    <definedName name="mbuarung50">#REF!</definedName>
    <definedName name="mbuarungccatth60">#REF!</definedName>
    <definedName name="mbuathbx0.6">#REF!</definedName>
    <definedName name="mbuathbx1.2">#REF!</definedName>
    <definedName name="mbuathbx1.8">#REF!</definedName>
    <definedName name="mbuathbx3.5">#REF!</definedName>
    <definedName name="mbuathbx4.5">#REF!</definedName>
    <definedName name="MC">#REF!</definedName>
    <definedName name="mc1.5">#REF!</definedName>
    <definedName name="mc1.5s7">#REF!</definedName>
    <definedName name="mcambactham1">#REF!</definedName>
    <definedName name="mcano30">#REF!</definedName>
    <definedName name="mcano75">#REF!</definedName>
    <definedName name="mcap1g10">#REF!</definedName>
    <definedName name="mcap1g16">#REF!</definedName>
    <definedName name="mcap1g25">#REF!</definedName>
    <definedName name="mcap1g9">#REF!</definedName>
    <definedName name="mcatdot2.8">#REF!</definedName>
    <definedName name="mcatong5">#REF!</definedName>
    <definedName name="mcatton15">#REF!</definedName>
    <definedName name="mcatuonthep5">#REF!</definedName>
    <definedName name="mcaulongmon10">#REF!</definedName>
    <definedName name="mcaulongmon30">#REF!</definedName>
    <definedName name="mcaulongmon60">#REF!</definedName>
    <definedName name="mcauray20">#REF!</definedName>
    <definedName name="mcauray25">#REF!</definedName>
    <definedName name="mcayxoidk108">#REF!</definedName>
    <definedName name="mcayxoidk60">#REF!</definedName>
    <definedName name="mcayxoidk80">#REF!</definedName>
    <definedName name="mcbt">#REF!</definedName>
    <definedName name="mccaubh10">#REF!</definedName>
    <definedName name="mccaubh16">#REF!</definedName>
    <definedName name="mccaubh25">#REF!</definedName>
    <definedName name="mccaubh3">#REF!</definedName>
    <definedName name="mccaubh4">#REF!</definedName>
    <definedName name="mccaubh40">#REF!</definedName>
    <definedName name="mccaubh5">#REF!</definedName>
    <definedName name="mccaubh6">#REF!</definedName>
    <definedName name="mccaubh65">#REF!</definedName>
    <definedName name="mccaubh7">#REF!</definedName>
    <definedName name="mccaubh8">#REF!</definedName>
    <definedName name="mccaubh90">#REF!</definedName>
    <definedName name="mccaubx10">#REF!</definedName>
    <definedName name="mccaubx100">#REF!</definedName>
    <definedName name="mccaubx16">#REF!</definedName>
    <definedName name="mccaubx25">#REF!</definedName>
    <definedName name="mccaubx28">#REF!</definedName>
    <definedName name="mccaubx40">#REF!</definedName>
    <definedName name="mccaubx5">#REF!</definedName>
    <definedName name="mccaubx50">#REF!</definedName>
    <definedName name="mccaubx63">#REF!</definedName>
    <definedName name="mccaubx7">#REF!</definedName>
    <definedName name="mccauladam60">#REF!</definedName>
    <definedName name="mccaunoi100">#REF!</definedName>
    <definedName name="mccaunoi30">#REF!</definedName>
    <definedName name="mccauthap10">#REF!</definedName>
    <definedName name="mccauthap12">#REF!</definedName>
    <definedName name="mccauthap15">#REF!</definedName>
    <definedName name="mccauthap20">#REF!</definedName>
    <definedName name="mccauthap25">#REF!</definedName>
    <definedName name="mccauthap3">#REF!</definedName>
    <definedName name="mccauthap30">#REF!</definedName>
    <definedName name="mccauthap40">#REF!</definedName>
    <definedName name="mccauthap5">#REF!</definedName>
    <definedName name="mccauthap50">#REF!</definedName>
    <definedName name="mccauthap8">#REF!</definedName>
    <definedName name="mccautnhi0.5">#REF!</definedName>
    <definedName name="mcgd">#REF!</definedName>
    <definedName name="mcgds7">#REF!</definedName>
    <definedName name="Mcom_I">#REF!</definedName>
    <definedName name="Mcr">#REF!</definedName>
    <definedName name="mcuakl1.7">#REF!</definedName>
    <definedName name="mdamban0.4">#REF!</definedName>
    <definedName name="mdamban0.6">#REF!</definedName>
    <definedName name="mdamban0.8">#REF!</definedName>
    <definedName name="mdamban1">#REF!</definedName>
    <definedName name="mdambhdkbx12.5">#REF!</definedName>
    <definedName name="mdambhdkbx18">#REF!</definedName>
    <definedName name="mdambhdkbx25">#REF!</definedName>
    <definedName name="mdambhdkbx26.5">#REF!</definedName>
    <definedName name="mdambhdkbx9">#REF!</definedName>
    <definedName name="mdambhth16">#REF!</definedName>
    <definedName name="mdambhth17.5">#REF!</definedName>
    <definedName name="mdambhth25">#REF!</definedName>
    <definedName name="mdambthepth10">#REF!</definedName>
    <definedName name="mdambthepth12.2">#REF!</definedName>
    <definedName name="mdambthepth13">#REF!</definedName>
    <definedName name="mdambthepth14.5">#REF!</definedName>
    <definedName name="mdambthepth15.5">#REF!</definedName>
    <definedName name="mdambthepth8.5">#REF!</definedName>
    <definedName name="mdamcanh1">#REF!</definedName>
    <definedName name="mdamccdk5.5">#REF!</definedName>
    <definedName name="mdamccdk9">#REF!</definedName>
    <definedName name="mdamdatct60">#REF!</definedName>
    <definedName name="mdamdatct80">#REF!</definedName>
    <definedName name="mdamdui0.6">#REF!</definedName>
    <definedName name="mdamdui0.8">#REF!</definedName>
    <definedName name="mdamdui1">#REF!</definedName>
    <definedName name="mdamdui1.5">#REF!</definedName>
    <definedName name="mdamdui2.8">#REF!</definedName>
    <definedName name="mdamrung15">#REF!</definedName>
    <definedName name="mdamrung18">#REF!</definedName>
    <definedName name="mdamrung8">#REF!</definedName>
    <definedName name="mdao1gbh0.15">#REF!</definedName>
    <definedName name="mdao1gbh0.25">#REF!</definedName>
    <definedName name="mdao1gbh0.30">#REF!</definedName>
    <definedName name="mdao1gbh0.35">#REF!</definedName>
    <definedName name="mdao1gbh0.40">#REF!</definedName>
    <definedName name="mdao1gbh0.65">#REF!</definedName>
    <definedName name="mdao1gbh0.75">#REF!</definedName>
    <definedName name="mdao1gbh1.25">#REF!</definedName>
    <definedName name="mdao1gbx0.22">#REF!</definedName>
    <definedName name="mdao1gbx0.25">#REF!</definedName>
    <definedName name="mdao1gbx0.30">#REF!</definedName>
    <definedName name="mdao1gbx0.35">#REF!</definedName>
    <definedName name="mdao1gbx0.40">#REF!</definedName>
    <definedName name="mdao1gbx0.50">#REF!</definedName>
    <definedName name="mdao1gbx0.65">#REF!</definedName>
    <definedName name="mdao1gbx1.00">#REF!</definedName>
    <definedName name="mdao1gbx1.20">#REF!</definedName>
    <definedName name="mdao1gbx1.25">#REF!</definedName>
    <definedName name="mdao1gbx1.60">#REF!</definedName>
    <definedName name="mdao1gbx2.00">#REF!</definedName>
    <definedName name="mdao1gbx2.50">#REF!</definedName>
    <definedName name="mdao1gbx4.00">#REF!</definedName>
    <definedName name="mdao1gbx4.60">#REF!</definedName>
    <definedName name="mdao1gbx5.00">#REF!</definedName>
    <definedName name="MDBT">#REF!</definedName>
    <definedName name="mdfu6">#REF!</definedName>
    <definedName name="Mdls">#REF!</definedName>
    <definedName name="Mdls_">#REF!</definedName>
    <definedName name="Mdnc">#REF!</definedName>
    <definedName name="MDT">#REF!</definedName>
    <definedName name="MDTa">#REF!</definedName>
    <definedName name="me">#REF!</definedName>
    <definedName name="Mè_A1">#REF!</definedName>
    <definedName name="Mè_A2">#REF!</definedName>
    <definedName name="Mean_Damage">#REF!</definedName>
    <definedName name="MENU1">#REF!</definedName>
    <definedName name="MENUVIEW">#REF!</definedName>
    <definedName name="mepcocsau1">#REF!</definedName>
    <definedName name="mepcoctr100">#REF!</definedName>
    <definedName name="mepcoctr60">#REF!</definedName>
    <definedName name="MESSAGE">#REF!</definedName>
    <definedName name="MESSAGE1">#REF!</definedName>
    <definedName name="MESSAGE2">#REF!</definedName>
    <definedName name="METAL">#REF!</definedName>
    <definedName name="mftu6">#REF!</definedName>
    <definedName name="MG_A">#REF!</definedName>
    <definedName name="mh0">#REF!</definedName>
    <definedName name="mhan1chieu40">#REF!</definedName>
    <definedName name="mhan1chieu50">#REF!</definedName>
    <definedName name="mhancatnuoc124">#REF!</definedName>
    <definedName name="mhand10.2">#REF!</definedName>
    <definedName name="mhand27.5">#REF!</definedName>
    <definedName name="mhand4">#REF!</definedName>
    <definedName name="mhanhoi1000">#REF!</definedName>
    <definedName name="mhanhoi2000">#REF!</definedName>
    <definedName name="mhanxang20">#REF!</definedName>
    <definedName name="mhanxang9">#REF!</definedName>
    <definedName name="mhanxchieu23">#REF!</definedName>
    <definedName name="mhanxchieu29.2">#REF!</definedName>
    <definedName name="mhanxchieu33.5">#REF!</definedName>
    <definedName name="MIH">#REF!</definedName>
    <definedName name="MINH">#REF!</definedName>
    <definedName name="minh_1">#REF!</definedName>
    <definedName name="minh_mtk">#REF!</definedName>
    <definedName name="minh1">#REF!</definedName>
    <definedName name="Minolta">#REF!</definedName>
    <definedName name="Mita">#REF!</definedName>
    <definedName name="mkcnGPS15">#REF!</definedName>
    <definedName name="mkcnTRC15">#REF!</definedName>
    <definedName name="mkcnVRM">#REF!</definedName>
    <definedName name="mkeobh165">#REF!</definedName>
    <definedName name="mkeobh215">#REF!</definedName>
    <definedName name="mkeobh28">#REF!</definedName>
    <definedName name="mkeobh40">#REF!</definedName>
    <definedName name="mkeobh50">#REF!</definedName>
    <definedName name="mkeobh55">#REF!</definedName>
    <definedName name="mkeobh60">#REF!</definedName>
    <definedName name="mkeobh80">#REF!</definedName>
    <definedName name="mkeobx108">#REF!</definedName>
    <definedName name="mkeobx130">#REF!</definedName>
    <definedName name="mkeobx45">#REF!</definedName>
    <definedName name="mkeobx54">#REF!</definedName>
    <definedName name="mkeobx60">#REF!</definedName>
    <definedName name="mkeobx75">#REF!</definedName>
    <definedName name="MKH">#REF!</definedName>
    <definedName name="mkhoanbttay24">#REF!</definedName>
    <definedName name="mkhoanbttay30">#REF!</definedName>
    <definedName name="mkhoanbttay38">#REF!</definedName>
    <definedName name="mkhoanbttay40">#REF!</definedName>
    <definedName name="mkhoandatay30">#REF!</definedName>
    <definedName name="mkhoandatay42">#REF!</definedName>
    <definedName name="mkhoandung4.5">#REF!</definedName>
    <definedName name="mkhoansattay13">#REF!</definedName>
    <definedName name="mkhoanxoayth110">#REF!</definedName>
    <definedName name="mkhoanxoayth95">#REF!</definedName>
    <definedName name="mkichck18">#REF!</definedName>
    <definedName name="mkichck250">#REF!</definedName>
    <definedName name="mkichday60">#REF!</definedName>
    <definedName name="mkichnang100">#REF!</definedName>
    <definedName name="mkichnang250">#REF!</definedName>
    <definedName name="mkichnang500">#REF!</definedName>
    <definedName name="mlan">#REF!</definedName>
    <definedName name="Mlc_">#REF!</definedName>
    <definedName name="Mlls">#REF!</definedName>
    <definedName name="Mlls_">#REF!</definedName>
    <definedName name="mluoncap15">#REF!</definedName>
    <definedName name="mmai2.7">#REF!</definedName>
    <definedName name="MN">#REF!</definedName>
    <definedName name="mnenkhid102">#REF!</definedName>
    <definedName name="mnenkhid120">#REF!</definedName>
    <definedName name="mnenkhid1200">#REF!</definedName>
    <definedName name="mnenkhid200">#REF!</definedName>
    <definedName name="mnenkhid240">#REF!</definedName>
    <definedName name="mnenkhid300">#REF!</definedName>
    <definedName name="mnenkhid360">#REF!</definedName>
    <definedName name="mnenkhid5.5">#REF!</definedName>
    <definedName name="mnenkhid540">#REF!</definedName>
    <definedName name="mnenkhid600">#REF!</definedName>
    <definedName name="mnenkhid660">#REF!</definedName>
    <definedName name="mnenkhid75">#REF!</definedName>
    <definedName name="mnenkhidien10">#REF!</definedName>
    <definedName name="mnenkhidien150">#REF!</definedName>
    <definedName name="mnenkhidien216">#REF!</definedName>
    <definedName name="mnenkhidien22">#REF!</definedName>
    <definedName name="mnenkhidien270">#REF!</definedName>
    <definedName name="mnenkhidien30">#REF!</definedName>
    <definedName name="mnenkhidien300">#REF!</definedName>
    <definedName name="mnenkhidien5">#REF!</definedName>
    <definedName name="mnenkhidien56">#REF!</definedName>
    <definedName name="mnenkhidien600">#REF!</definedName>
    <definedName name="mnenkhixang11">#REF!</definedName>
    <definedName name="mnenkhixang120">#REF!</definedName>
    <definedName name="mnenkhixang200">#REF!</definedName>
    <definedName name="mnenkhixang25">#REF!</definedName>
    <definedName name="mnenkhixang3">#REF!</definedName>
    <definedName name="mnenkhixang300">#REF!</definedName>
    <definedName name="mnenkhixang40">#REF!</definedName>
    <definedName name="mnenkhixang600">#REF!</definedName>
    <definedName name="mneo">#REF!</definedName>
    <definedName name="Mnet_I">#REF!</definedName>
    <definedName name="mnghiendad25">#REF!</definedName>
    <definedName name="mnghiendadd20">#REF!</definedName>
    <definedName name="mnghiendadd6">#REF!</definedName>
    <definedName name="mnghiendatho14">#REF!</definedName>
    <definedName name="mnghiendatho200">#REF!</definedName>
    <definedName name="mnhogcaydk100">#REF!</definedName>
    <definedName name="mnhogcaydk54">#REF!</definedName>
    <definedName name="mnhogcaydk75">#REF!</definedName>
    <definedName name="MNHT">#REF!</definedName>
    <definedName name="mnkhi">#REF!</definedName>
    <definedName name="MNPP">#REF!</definedName>
    <definedName name="MNTC">#REF!</definedName>
    <definedName name="mo" hidden="1">{"'Sheet1'!$L$16"}</definedName>
    <definedName name="mocchau">#REF!</definedName>
    <definedName name="MODIFY">#REF!</definedName>
    <definedName name="Modulus_Dowel_Support_d">#REF!</definedName>
    <definedName name="Modulus_Elasticity_Dowel_d">#REF!</definedName>
    <definedName name="Modulus_of_Rupture">#REF!</definedName>
    <definedName name="moi" hidden="1">{"'Sheet1'!$L$16"}</definedName>
    <definedName name="Mong">#REF!</definedName>
    <definedName name="mong1pm">#REF!</definedName>
    <definedName name="mong3pm">#REF!</definedName>
    <definedName name="mongbang">#REF!</definedName>
    <definedName name="mongdon">#REF!</definedName>
    <definedName name="monght">#REF!</definedName>
    <definedName name="mongHTDL">#REF!</definedName>
    <definedName name="mongHTHH">#REF!</definedName>
    <definedName name="mongneo1pm">#REF!</definedName>
    <definedName name="mongneo3pm">#REF!</definedName>
    <definedName name="mongneoht">#REF!</definedName>
    <definedName name="mongneoHTDL">#REF!</definedName>
    <definedName name="mongneoHTHH">#REF!</definedName>
    <definedName name="month">#REF!</definedName>
    <definedName name="morita">#REF!</definedName>
    <definedName name="Morning">#REF!</definedName>
    <definedName name="Morong">#REF!</definedName>
    <definedName name="Morong4054_85">#REF!</definedName>
    <definedName name="morong4054_98">#REF!</definedName>
    <definedName name="mot" hidden="1">{"'Sheet1'!$L$16"}</definedName>
    <definedName name="motodk150">#REF!</definedName>
    <definedName name="motodk180">#REF!</definedName>
    <definedName name="motodk200">#REF!</definedName>
    <definedName name="motodk240">#REF!</definedName>
    <definedName name="motodk255">#REF!</definedName>
    <definedName name="motodk272">#REF!</definedName>
    <definedName name="motothung10">#REF!</definedName>
    <definedName name="motothung12">#REF!</definedName>
    <definedName name="motothung12.5">#REF!</definedName>
    <definedName name="motothung2">#REF!</definedName>
    <definedName name="motothung2.5">#REF!</definedName>
    <definedName name="motothung20">#REF!</definedName>
    <definedName name="motothung4">#REF!</definedName>
    <definedName name="motothung5">#REF!</definedName>
    <definedName name="motothung6">#REF!</definedName>
    <definedName name="motothung7">#REF!</definedName>
    <definedName name="mototnuoc4">#REF!</definedName>
    <definedName name="mototnuoc5">#REF!</definedName>
    <definedName name="mototnuoc6">#REF!</definedName>
    <definedName name="mototnuoc7">#REF!</definedName>
    <definedName name="mototudo10">#REF!</definedName>
    <definedName name="mototudo12">#REF!</definedName>
    <definedName name="mototudo15">#REF!</definedName>
    <definedName name="mototudo2.5">#REF!</definedName>
    <definedName name="mototudo20">#REF!</definedName>
    <definedName name="mototudo25">#REF!</definedName>
    <definedName name="mototudo27">#REF!</definedName>
    <definedName name="mototudo3.5">#REF!</definedName>
    <definedName name="mototudo4">#REF!</definedName>
    <definedName name="mototudo5">#REF!</definedName>
    <definedName name="mototudo6">#REF!</definedName>
    <definedName name="mototudo7">#REF!</definedName>
    <definedName name="mototudo9">#REF!</definedName>
    <definedName name="motovcbt6">#REF!</definedName>
    <definedName name="Moùng">#REF!</definedName>
    <definedName name="mpha250">#REF!</definedName>
    <definedName name="mphaothep10">#REF!</definedName>
    <definedName name="mphaothep15">#REF!</definedName>
    <definedName name="mphatdienld10">#REF!</definedName>
    <definedName name="mphatdienld112">#REF!</definedName>
    <definedName name="mphatdienld122">#REF!</definedName>
    <definedName name="mphatdienld15">#REF!</definedName>
    <definedName name="mphatdienld20">#REF!</definedName>
    <definedName name="mphatdienld25">#REF!</definedName>
    <definedName name="mphatdienld30">#REF!</definedName>
    <definedName name="mphatdienld38">#REF!</definedName>
    <definedName name="mphatdienld45">#REF!</definedName>
    <definedName name="mphatdienld5.2">#REF!</definedName>
    <definedName name="mphatdienld50">#REF!</definedName>
    <definedName name="mphatdienld60">#REF!</definedName>
    <definedName name="mphatdienld75">#REF!</definedName>
    <definedName name="mphatdienld8">#REF!</definedName>
    <definedName name="mphunson400">#REF!</definedName>
    <definedName name="mphunvua2">#REF!</definedName>
    <definedName name="mphunvua4">#REF!</definedName>
    <definedName name="Mr">#REF!</definedName>
    <definedName name="Mr_">#REF!</definedName>
    <definedName name="Mr_s">#REF!</definedName>
    <definedName name="mrai">#REF!</definedName>
    <definedName name="mraibtsp500">#REF!</definedName>
    <definedName name="mraintn100">#REF!</definedName>
    <definedName name="mraintn65">#REF!</definedName>
    <definedName name="mromooc14">#REF!</definedName>
    <definedName name="mromooc15">#REF!</definedName>
    <definedName name="mromooc2">#REF!</definedName>
    <definedName name="mromooc21">#REF!</definedName>
    <definedName name="mromooc4">#REF!</definedName>
    <definedName name="mromooc7.5">#REF!</definedName>
    <definedName name="Ms">#REF!</definedName>
    <definedName name="Ms_">#REF!</definedName>
    <definedName name="msan">#REF!</definedName>
    <definedName name="msangbentontie1">#REF!</definedName>
    <definedName name="msangruada11">#REF!</definedName>
    <definedName name="msangruada35">#REF!</definedName>
    <definedName name="msangruada45">#REF!</definedName>
    <definedName name="msanth108">#REF!</definedName>
    <definedName name="msanth180">#REF!</definedName>
    <definedName name="msanth250">#REF!</definedName>
    <definedName name="msanth54">#REF!</definedName>
    <definedName name="msanth90">#REF!</definedName>
    <definedName name="MSCT">#REF!</definedName>
    <definedName name="MST">#REF!</definedName>
    <definedName name="msvt_bg">#REF!</definedName>
    <definedName name="MSVT_TAM">#REF!</definedName>
    <definedName name="mtaukeo150">#REF!</definedName>
    <definedName name="mtaukeo360">#REF!</definedName>
    <definedName name="mtaukeo600">#REF!</definedName>
    <definedName name="mtbipvlan150">#REF!</definedName>
    <definedName name="MTC">#REF!</definedName>
    <definedName name="mtcdg">#REF!</definedName>
    <definedName name="MTCLD">#REF!</definedName>
    <definedName name="MTCT">#REF!</definedName>
    <definedName name="MTHI">#REF!</definedName>
    <definedName name="MTHII">#REF!</definedName>
    <definedName name="MTHIII">#REF!</definedName>
    <definedName name="mthungcapdkbx2.5">#REF!</definedName>
    <definedName name="mthungcapdkbx2.75">#REF!</definedName>
    <definedName name="mthungcapdkbx3">#REF!</definedName>
    <definedName name="mthungcapdkbx4.5">#REF!</definedName>
    <definedName name="mthungcapdkbx5">#REF!</definedName>
    <definedName name="mthungcapdkbx8">#REF!</definedName>
    <definedName name="mthungcapdkbx9">#REF!</definedName>
    <definedName name="mtien4.5">#REF!</definedName>
    <definedName name="mtk">#REF!</definedName>
    <definedName name="MTMAC12">#REF!</definedName>
    <definedName name="MTN">#REF!</definedName>
    <definedName name="mtoidien0.5">#REF!</definedName>
    <definedName name="mtoidien1">#REF!</definedName>
    <definedName name="mtoidien1.5">#REF!</definedName>
    <definedName name="mtoidien2">#REF!</definedName>
    <definedName name="mtoidien2.5">#REF!</definedName>
    <definedName name="mtoidien3">#REF!</definedName>
    <definedName name="mtoidien4">#REF!</definedName>
    <definedName name="mtoidien5">#REF!</definedName>
    <definedName name="mtram">#REF!</definedName>
    <definedName name="mtrambomdau40">#REF!</definedName>
    <definedName name="mtrambomdau50">#REF!</definedName>
    <definedName name="mtramtronbt20">#REF!</definedName>
    <definedName name="mtramtronbt22">#REF!</definedName>
    <definedName name="mtramtronbt30">#REF!</definedName>
    <definedName name="mtramtronbt60">#REF!</definedName>
    <definedName name="mtramtronbtn25">#REF!</definedName>
    <definedName name="mtramtronbtn30">#REF!</definedName>
    <definedName name="mtramtronbtn40">#REF!</definedName>
    <definedName name="mtramtronbtn50">#REF!</definedName>
    <definedName name="mtramtronbtn60">#REF!</definedName>
    <definedName name="mtramtronbtn80">#REF!</definedName>
    <definedName name="mtronbentonite1">#REF!</definedName>
    <definedName name="mtronbt100">#REF!</definedName>
    <definedName name="mtronbt1150">#REF!</definedName>
    <definedName name="mtronbt150">#REF!</definedName>
    <definedName name="mtronbt1600">#REF!</definedName>
    <definedName name="mtronbt200">#REF!</definedName>
    <definedName name="mtronbt250">#REF!</definedName>
    <definedName name="mtronbt425">#REF!</definedName>
    <definedName name="mtronbt500">#REF!</definedName>
    <definedName name="mtronbt800">#REF!</definedName>
    <definedName name="mtronvua110">#REF!</definedName>
    <definedName name="mtronvua150">#REF!</definedName>
    <definedName name="mtronvua200">#REF!</definedName>
    <definedName name="mtronvua250">#REF!</definedName>
    <definedName name="mtronvua325">#REF!</definedName>
    <definedName name="mtronvua80">#REF!</definedName>
    <definedName name="MTXL">#REF!</definedName>
    <definedName name="Mu">#REF!</definedName>
    <definedName name="Mu_">#REF!</definedName>
    <definedName name="MUA">#REF!</definedName>
    <definedName name="MucDauTu">#REF!</definedName>
    <definedName name="mui">#REF!</definedName>
    <definedName name="muonong2.8">#REF!</definedName>
    <definedName name="muty">#REF!</definedName>
    <definedName name="muy_fri">#REF!</definedName>
    <definedName name="mvac" hidden="1">{"'Sheet1'!$L$16"}</definedName>
    <definedName name="mvanthang0.3">#REF!</definedName>
    <definedName name="mvanthang0.5">#REF!</definedName>
    <definedName name="mvanthang2">#REF!</definedName>
    <definedName name="mx0">#REF!</definedName>
    <definedName name="mxebombt90">#REF!</definedName>
    <definedName name="mxenanghang1.5">#REF!</definedName>
    <definedName name="mxenanghang12">#REF!</definedName>
    <definedName name="mxenanghang3">#REF!</definedName>
    <definedName name="mxenanghang3.2">#REF!</definedName>
    <definedName name="mxenanghang3.5">#REF!</definedName>
    <definedName name="mxenanghang5">#REF!</definedName>
    <definedName name="mxetuoinhua190">#REF!</definedName>
    <definedName name="mxlat">#REF!</definedName>
    <definedName name="mxuc">#REF!</definedName>
    <definedName name="mxuclat0.40">#REF!</definedName>
    <definedName name="mxuclat1.00">#REF!</definedName>
    <definedName name="mxuclat1.65">#REF!</definedName>
    <definedName name="mxuclat2.00">#REF!</definedName>
    <definedName name="mxuclat2.80">#REF!</definedName>
    <definedName name="myle">#REF!</definedName>
    <definedName name="n" hidden="1">{"'Sheet1'!$L$16"}</definedName>
    <definedName name="N.THAÙNG">#REF!</definedName>
    <definedName name="n_1">#REF!</definedName>
    <definedName name="n_2">#REF!</definedName>
    <definedName name="n_3">#REF!</definedName>
    <definedName name="N_Class1">#REF!</definedName>
    <definedName name="N_Class2">#REF!</definedName>
    <definedName name="N_Class3">#REF!</definedName>
    <definedName name="N_Class4">#REF!</definedName>
    <definedName name="N_Class5">#REF!</definedName>
    <definedName name="N_con">#REF!</definedName>
    <definedName name="N_lchae">#REF!</definedName>
    <definedName name="N_run">#REF!</definedName>
    <definedName name="N_sed">#REF!</definedName>
    <definedName name="N_volae">#REF!</definedName>
    <definedName name="n1_">#REF!</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g">#REF!</definedName>
    <definedName name="N1pINGvc">#REF!</definedName>
    <definedName name="n1pint">#REF!</definedName>
    <definedName name="n2_">#REF!</definedName>
    <definedName name="n3_">#REF!</definedName>
    <definedName name="n4_">#REF!</definedName>
    <definedName name="Na">#REF!</definedName>
    <definedName name="naêm1999">#REF!</definedName>
    <definedName name="nam" hidden="1">{"'Sheet1'!$L$16"}</definedName>
    <definedName name="Name">#REF!</definedName>
    <definedName name="Nan_khoi_cong">#REF!</definedName>
    <definedName name="NB">#REF!</definedName>
    <definedName name="nc">#REF!</definedName>
    <definedName name="nc.3">#REF!</definedName>
    <definedName name="nc.4">#REF!</definedName>
    <definedName name="NC.M10.1">#REF!</definedName>
    <definedName name="NC.M10.2">#REF!</definedName>
    <definedName name="NC.MDT">#REF!</definedName>
    <definedName name="nc_btm10">#REF!</definedName>
    <definedName name="nc_btm100">#REF!</definedName>
    <definedName name="NC_CSCT">#REF!</definedName>
    <definedName name="NC_CTXD">#REF!</definedName>
    <definedName name="NC_RD">#REF!</definedName>
    <definedName name="NC_TD">#REF!</definedName>
    <definedName name="nc1p">#REF!</definedName>
    <definedName name="nc2.0">#REF!</definedName>
    <definedName name="nc2.1">#REF!</definedName>
    <definedName name="nc2.1I">#REF!</definedName>
    <definedName name="nc2.1II">#REF!</definedName>
    <definedName name="nc2.1III">#REF!</definedName>
    <definedName name="nc2.1IV">#REF!</definedName>
    <definedName name="nc2.2">#REF!</definedName>
    <definedName name="nc2.2I">#REF!</definedName>
    <definedName name="nc2.2II">#REF!</definedName>
    <definedName name="nc2.2III">#REF!</definedName>
    <definedName name="nc2.2IV">#REF!</definedName>
    <definedName name="nc2.3">#REF!</definedName>
    <definedName name="nc2.3I">#REF!</definedName>
    <definedName name="nc2.3II">#REF!</definedName>
    <definedName name="nc2.3III">#REF!</definedName>
    <definedName name="nc2.3IV">#REF!</definedName>
    <definedName name="nc2.4">#REF!</definedName>
    <definedName name="nc2.4I">#REF!</definedName>
    <definedName name="nc2.4II">#REF!</definedName>
    <definedName name="nc2.4III">#REF!</definedName>
    <definedName name="nc2.4IV">#REF!</definedName>
    <definedName name="nc2.5">#REF!</definedName>
    <definedName name="nc2.5I">#REF!</definedName>
    <definedName name="nc2.5II">#REF!</definedName>
    <definedName name="nc2.5III">#REF!</definedName>
    <definedName name="nc2.5IV">#REF!</definedName>
    <definedName name="nc2.6">#REF!</definedName>
    <definedName name="nc2.6I">#REF!</definedName>
    <definedName name="nc2.6II">#REF!</definedName>
    <definedName name="nc2.6III">#REF!</definedName>
    <definedName name="nc2.6IV">#REF!</definedName>
    <definedName name="nc2.7">#REF!</definedName>
    <definedName name="nc2.7I">#REF!</definedName>
    <definedName name="nc2.7II">#REF!</definedName>
    <definedName name="nc2.7III">#REF!</definedName>
    <definedName name="nc2.7IV">#REF!</definedName>
    <definedName name="nc2.8">#REF!</definedName>
    <definedName name="nc2.8I">#REF!</definedName>
    <definedName name="nc2.8II">#REF!</definedName>
    <definedName name="nc2.8III">#REF!</definedName>
    <definedName name="nc2.8IV">#REF!</definedName>
    <definedName name="nc2.9">#REF!</definedName>
    <definedName name="nc2.9I">#REF!</definedName>
    <definedName name="nc2.9II">#REF!</definedName>
    <definedName name="nc2.9III">#REF!</definedName>
    <definedName name="nc2.9IV">#REF!</definedName>
    <definedName name="nc2I">#REF!</definedName>
    <definedName name="nc2II">#REF!</definedName>
    <definedName name="nc2III">#REF!</definedName>
    <definedName name="nc2IV">#REF!</definedName>
    <definedName name="nc3.0">#REF!</definedName>
    <definedName name="nc3.1">#REF!</definedName>
    <definedName name="nc3.1I">#REF!</definedName>
    <definedName name="nc3.1II">#REF!</definedName>
    <definedName name="nc3.1III">#REF!</definedName>
    <definedName name="nc3.1IV">#REF!</definedName>
    <definedName name="nc3.2">#REF!</definedName>
    <definedName name="nc3.2I">#REF!</definedName>
    <definedName name="nc3.2II">#REF!</definedName>
    <definedName name="nc3.2III">#REF!</definedName>
    <definedName name="nc3.2IV">#REF!</definedName>
    <definedName name="nc3.3">#REF!</definedName>
    <definedName name="nc3.3I">#REF!</definedName>
    <definedName name="nc3.3II">#REF!</definedName>
    <definedName name="nc3.3III">#REF!</definedName>
    <definedName name="nc3.3IV">#REF!</definedName>
    <definedName name="nc3.4">#REF!</definedName>
    <definedName name="nc3.4I">#REF!</definedName>
    <definedName name="nc3.4II">#REF!</definedName>
    <definedName name="nc3.4III">#REF!</definedName>
    <definedName name="nc3.4IV">#REF!</definedName>
    <definedName name="nc3.5">#REF!</definedName>
    <definedName name="nc3.5I">#REF!</definedName>
    <definedName name="nc3.5II">#REF!</definedName>
    <definedName name="nc3.5III">#REF!</definedName>
    <definedName name="nc3.5IV">#REF!</definedName>
    <definedName name="nc3.6">#REF!</definedName>
    <definedName name="nc3.6I">#REF!</definedName>
    <definedName name="nc3.6II">#REF!</definedName>
    <definedName name="nc3.6III">#REF!</definedName>
    <definedName name="nc3.6IV">#REF!</definedName>
    <definedName name="nc3.7">#REF!</definedName>
    <definedName name="nc3.7I">#REF!</definedName>
    <definedName name="nc3.7II">#REF!</definedName>
    <definedName name="nc3.7III">#REF!</definedName>
    <definedName name="nc3.7IV">#REF!</definedName>
    <definedName name="nc3.8">#REF!</definedName>
    <definedName name="nc3.8I">#REF!</definedName>
    <definedName name="nc3.8II">#REF!</definedName>
    <definedName name="nc3.8III">#REF!</definedName>
    <definedName name="nc3.8IV">#REF!</definedName>
    <definedName name="nc3.9">#REF!</definedName>
    <definedName name="nc3.9I">#REF!</definedName>
    <definedName name="nc3.9II">#REF!</definedName>
    <definedName name="nc3.9III">#REF!</definedName>
    <definedName name="nc3.9IV">#REF!</definedName>
    <definedName name="nc3I">#REF!</definedName>
    <definedName name="nc3II">#REF!</definedName>
    <definedName name="nc3III">#REF!</definedName>
    <definedName name="nc3IV">#REF!</definedName>
    <definedName name="nc3p">#REF!</definedName>
    <definedName name="nc4.0">#REF!</definedName>
    <definedName name="nc4.1">#REF!</definedName>
    <definedName name="nc4.1I">#REF!</definedName>
    <definedName name="nc4.1II">#REF!</definedName>
    <definedName name="nc4.1III">#REF!</definedName>
    <definedName name="nc4.1IV">#REF!</definedName>
    <definedName name="nc4.2">#REF!</definedName>
    <definedName name="nc4.2I">#REF!</definedName>
    <definedName name="nc4.2II">#REF!</definedName>
    <definedName name="nc4.2III">#REF!</definedName>
    <definedName name="nc4.2IV">#REF!</definedName>
    <definedName name="nc4.3">#REF!</definedName>
    <definedName name="nc4.3I">#REF!</definedName>
    <definedName name="nc4.3II">#REF!</definedName>
    <definedName name="nc4.3III">#REF!</definedName>
    <definedName name="nc4.3IV">#REF!</definedName>
    <definedName name="nc4.4">#REF!</definedName>
    <definedName name="nc4.4I">#REF!</definedName>
    <definedName name="nc4.4II">#REF!</definedName>
    <definedName name="nc4.4III">#REF!</definedName>
    <definedName name="nc4.4IV">#REF!</definedName>
    <definedName name="nc4.5">#REF!</definedName>
    <definedName name="nc4.5I">#REF!</definedName>
    <definedName name="nc4.5II">#REF!</definedName>
    <definedName name="nc4.5III">#REF!</definedName>
    <definedName name="nc4.5IV">#REF!</definedName>
    <definedName name="nc4.6">#REF!</definedName>
    <definedName name="nc4.6I">#REF!</definedName>
    <definedName name="nc4.6II">#REF!</definedName>
    <definedName name="nc4.6III">#REF!</definedName>
    <definedName name="nc4.6IV">#REF!</definedName>
    <definedName name="nc4.7">#REF!</definedName>
    <definedName name="nc4.7I">#REF!</definedName>
    <definedName name="nc4.7II">#REF!</definedName>
    <definedName name="nc4.7III">#REF!</definedName>
    <definedName name="nc4.7IV">#REF!</definedName>
    <definedName name="nc4.8">#REF!</definedName>
    <definedName name="nc4.8I">#REF!</definedName>
    <definedName name="nc4.8II">#REF!</definedName>
    <definedName name="nc4.8III">#REF!</definedName>
    <definedName name="nc4.8IV">#REF!</definedName>
    <definedName name="nc4.9">#REF!</definedName>
    <definedName name="nc4.9I">#REF!</definedName>
    <definedName name="nc4.9II">#REF!</definedName>
    <definedName name="nc4.9III">#REF!</definedName>
    <definedName name="nc4.9IV">#REF!</definedName>
    <definedName name="nc4I">#REF!</definedName>
    <definedName name="nc4II">#REF!</definedName>
    <definedName name="nc4III">#REF!</definedName>
    <definedName name="nc4IV">#REF!</definedName>
    <definedName name="nc5.0">#REF!</definedName>
    <definedName name="nc5.1">#REF!</definedName>
    <definedName name="nc5.2">#REF!</definedName>
    <definedName name="nc5.3">#REF!</definedName>
    <definedName name="nc5.4">#REF!</definedName>
    <definedName name="nc5.5">#REF!</definedName>
    <definedName name="nc5.6">#REF!</definedName>
    <definedName name="nc5.7">#REF!</definedName>
    <definedName name="nc5.8">#REF!</definedName>
    <definedName name="nc5.9">#REF!</definedName>
    <definedName name="nc5I">#REF!</definedName>
    <definedName name="nc5II">#REF!</definedName>
    <definedName name="nc5III">#REF!</definedName>
    <definedName name="nc5IV">#REF!</definedName>
    <definedName name="nc6.0">#REF!</definedName>
    <definedName name="nc6.1">#REF!</definedName>
    <definedName name="nc6.2">#REF!</definedName>
    <definedName name="nc6.3">#REF!</definedName>
    <definedName name="nc6.4">#REF!</definedName>
    <definedName name="nc6.5">#REF!</definedName>
    <definedName name="nc6.6">#REF!</definedName>
    <definedName name="nc6.7">#REF!</definedName>
    <definedName name="nc6.8">#REF!</definedName>
    <definedName name="nc6.9">#REF!</definedName>
    <definedName name="nc7.0">#REF!</definedName>
    <definedName name="ncbaotaibovay">#REF!</definedName>
    <definedName name="NCBD100">#REF!</definedName>
    <definedName name="NCBD200">#REF!</definedName>
    <definedName name="NCBD250">#REF!</definedName>
    <definedName name="ncc2.5">#REF!</definedName>
    <definedName name="ncc3.2">#REF!</definedName>
    <definedName name="ncc4.3">#REF!</definedName>
    <definedName name="ncc4.5">#REF!</definedName>
    <definedName name="NCC4.7">#REF!</definedName>
    <definedName name="ncc5.5">#REF!</definedName>
    <definedName name="ncc5.7">#REF!</definedName>
    <definedName name="ncc6.5">#REF!</definedName>
    <definedName name="ncc6.7">#REF!</definedName>
    <definedName name="NCcap0.7">#REF!</definedName>
    <definedName name="NCcap1">#REF!</definedName>
    <definedName name="nccs">#REF!</definedName>
    <definedName name="NCCT3p">#REF!</definedName>
    <definedName name="ncday35">#REF!</definedName>
    <definedName name="ncday50">#REF!</definedName>
    <definedName name="ncday70">#REF!</definedName>
    <definedName name="ncday95">#REF!</definedName>
    <definedName name="ncdg">#REF!</definedName>
    <definedName name="ncgff">#REF!</definedName>
    <definedName name="ncII">#REF!</definedName>
    <definedName name="NCKday">#REF!</definedName>
    <definedName name="NCKT">#REF!</definedName>
    <definedName name="NCLD">#REF!</definedName>
    <definedName name="NCM">2.5%</definedName>
    <definedName name="ncong">#REF!</definedName>
    <definedName name="NCPP">#REF!</definedName>
    <definedName name="nct">#REF!</definedName>
    <definedName name="NCT_BKTC">#REF!</definedName>
    <definedName name="ncthepnaphl">#REF!</definedName>
    <definedName name="nctn">#REF!</definedName>
    <definedName name="nctram">#REF!</definedName>
    <definedName name="NCVC100">#REF!</definedName>
    <definedName name="NCVC200">#REF!</definedName>
    <definedName name="NCVC250">#REF!</definedName>
    <definedName name="NCVC3P">#REF!</definedName>
    <definedName name="NCVCM100">#REF!</definedName>
    <definedName name="NCVCM200">#REF!</definedName>
    <definedName name="ndc">#REF!</definedName>
    <definedName name="NDFN">#REF!</definedName>
    <definedName name="NDFP">#REF!</definedName>
    <definedName name="Ndk">#REF!</definedName>
    <definedName name="Neg_Temp_Diff">#REF!</definedName>
    <definedName name="Nen">#REF!</definedName>
    <definedName name="NenDuong">#REF!</definedName>
    <definedName name="nenkhi10m3">#REF!</definedName>
    <definedName name="nenkhi1200">#REF!</definedName>
    <definedName name="nenkhidau102">#REF!</definedName>
    <definedName name="nenkhidau120">#REF!</definedName>
    <definedName name="nenkhidau1200">#REF!</definedName>
    <definedName name="nenkhidau200">#REF!</definedName>
    <definedName name="nenkhidau240">#REF!</definedName>
    <definedName name="nenkhidau300">#REF!</definedName>
    <definedName name="nenkhidau360">#REF!</definedName>
    <definedName name="nenkhidau5.5">#REF!</definedName>
    <definedName name="nenkhidau540">#REF!</definedName>
    <definedName name="nenkhidau600">#REF!</definedName>
    <definedName name="nenkhidau660">#REF!</definedName>
    <definedName name="nenkhidau75">#REF!</definedName>
    <definedName name="nenkhidien10">#REF!</definedName>
    <definedName name="nenkhidien150">#REF!</definedName>
    <definedName name="nenkhidien216">#REF!</definedName>
    <definedName name="nenkhidien22">#REF!</definedName>
    <definedName name="nenkhidien270">#REF!</definedName>
    <definedName name="nenkhidien30">#REF!</definedName>
    <definedName name="nenkhidien300">#REF!</definedName>
    <definedName name="nenkhidien5">#REF!</definedName>
    <definedName name="nenkhidien56">#REF!</definedName>
    <definedName name="nenkhidien600">#REF!</definedName>
    <definedName name="nenkhixang11">#REF!</definedName>
    <definedName name="nenkhixang120">#REF!</definedName>
    <definedName name="nenkhixang200">#REF!</definedName>
    <definedName name="nenkhixang25">#REF!</definedName>
    <definedName name="nenkhixang3">#REF!</definedName>
    <definedName name="nenkhixang300">#REF!</definedName>
    <definedName name="nenkhixang40">#REF!</definedName>
    <definedName name="nenkhixang600">#REF!</definedName>
    <definedName name="neo32mm">#REF!</definedName>
    <definedName name="neo4T">#REF!</definedName>
    <definedName name="NET">#REF!</definedName>
    <definedName name="NET_1">#REF!</definedName>
    <definedName name="NET_ANA">#REF!</definedName>
    <definedName name="NET_ANA_1">#REF!</definedName>
    <definedName name="NET_ANA_2">#REF!</definedName>
    <definedName name="new" hidden="1">#N/A</definedName>
    <definedName name="new_1">"#REF!"</definedName>
    <definedName name="NewPOS">#REF!</definedName>
    <definedName name="NEXT">#REF!</definedName>
    <definedName name="nfru6">#REF!</definedName>
    <definedName name="ng.cong.nhan" hidden="1">{"'Sheet1'!$L$16"}</definedName>
    <definedName name="NG_THANG">#REF!</definedName>
    <definedName name="ngan">{"Thuxm2.xls","Sheet1"}</definedName>
    <definedName name="NGAØY">#REF!</definedName>
    <definedName name="ngau">#REF!</definedName>
    <definedName name="Ngay">#REF!</definedName>
    <definedName name="Ngayso01_11">#REF!</definedName>
    <definedName name="Ngayso02_11">#REF!</definedName>
    <definedName name="Ngayso03_11">#REF!</definedName>
    <definedName name="Nghệ_An">#REF!</definedName>
    <definedName name="nght">#REF!</definedName>
    <definedName name="ngu" hidden="1">{"'Sheet1'!$L$16"}</definedName>
    <definedName name="NH">#REF!</definedName>
    <definedName name="Nh_n_cáng">#REF!</definedName>
    <definedName name="Nha">#REF!</definedName>
    <definedName name="NHAÂN_COÂNG">[0]!cap</definedName>
    <definedName name="NHAÄP">#REF!</definedName>
    <definedName name="Nhâm_CT">#REF!</definedName>
    <definedName name="Nhâm_Ctr">#REF!</definedName>
    <definedName name="Nhán_cäng">#REF!</definedName>
    <definedName name="Nhan_xet_cua_dai">"Picture 1"</definedName>
    <definedName name="Nhancong2">#REF!</definedName>
    <definedName name="NHANH2_CG4" hidden="1">{"'Sheet1'!$L$16"}</definedName>
    <definedName name="Nhapsolieu">#REF!</definedName>
    <definedName name="nhfffd">{"DZ-TDTB2.XLS","Dcksat.xls"}</definedName>
    <definedName name="nhn">#REF!</definedName>
    <definedName name="NhNgam">#REF!</definedName>
    <definedName name="nhoatH30">#REF!</definedName>
    <definedName name="nhom">#REF!</definedName>
    <definedName name="NHot">#REF!</definedName>
    <definedName name="NhTreo">#REF!</definedName>
    <definedName name="nhu">#REF!</definedName>
    <definedName name="nhua">#REF!</definedName>
    <definedName name="nhuad">#REF!</definedName>
    <definedName name="nhuaduong">#REF!</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0nc">#REF!</definedName>
    <definedName name="NIN20vc">#REF!</definedName>
    <definedName name="NIN20vl">#REF!</definedName>
    <definedName name="nin2903p">#REF!</definedName>
    <definedName name="nin290nc3p">#REF!</definedName>
    <definedName name="nin290vl3p">#REF!</definedName>
    <definedName name="nin3p">#REF!</definedName>
    <definedName name="NIN9020nc">#REF!</definedName>
    <definedName name="NIN9020vc">#REF!</definedName>
    <definedName name="NIN9020vl">#REF!</definedName>
    <definedName name="NIN90nc">#REF!</definedName>
    <definedName name="NIN90vc">#REF!</definedName>
    <definedName name="NIN90vl">#REF!</definedName>
    <definedName name="nind">#REF!</definedName>
    <definedName name="nind1p">#REF!</definedName>
    <definedName name="nind3p">#REF!</definedName>
    <definedName name="NINDnc">#REF!</definedName>
    <definedName name="nindnc1p">#REF!</definedName>
    <definedName name="nindnc3p">#REF!</definedName>
    <definedName name="NINDvc">#REF!</definedName>
    <definedName name="NINDvl">#REF!</definedName>
    <definedName name="nindvl1p">#REF!</definedName>
    <definedName name="nindvl3p">#REF!</definedName>
    <definedName name="ning1p">#REF!</definedName>
    <definedName name="ningnc1p">#REF!</definedName>
    <definedName name="ningvl1p">#REF!</definedName>
    <definedName name="ninh">{"DZ-TDTB2.XLS","Dcksat.xls"}</definedName>
    <definedName name="NINnc">#REF!</definedName>
    <definedName name="ninnc3p">#REF!</definedName>
    <definedName name="nint1p">#REF!</definedName>
    <definedName name="nintnc1p">#REF!</definedName>
    <definedName name="nintvl1p">#REF!</definedName>
    <definedName name="NINvc">#REF!</definedName>
    <definedName name="NINvl">#REF!</definedName>
    <definedName name="ninvl3p">#REF!</definedName>
    <definedName name="njïyu">#REF!</definedName>
    <definedName name="nl">#REF!</definedName>
    <definedName name="nl1p">#REF!</definedName>
    <definedName name="nl3p">#REF!</definedName>
    <definedName name="Nlan">#REF!</definedName>
    <definedName name="NLFElse">#REF!</definedName>
    <definedName name="NLHC15">#REF!</definedName>
    <definedName name="NLHC25">#REF!</definedName>
    <definedName name="nlht">#REF!</definedName>
    <definedName name="NLLC15">#REF!</definedName>
    <definedName name="NLLC25">#REF!</definedName>
    <definedName name="NLMC15">#REF!</definedName>
    <definedName name="NLMC25">#REF!</definedName>
    <definedName name="nlnc3p">#REF!</definedName>
    <definedName name="nlnc3pha">#REF!</definedName>
    <definedName name="NLTK1p">#REF!</definedName>
    <definedName name="nlvl3p">#REF!</definedName>
    <definedName name="nm">#REF!</definedName>
    <definedName name="Nms">#REF!</definedName>
    <definedName name="nn">#REF!</definedName>
    <definedName name="nn1p">#REF!</definedName>
    <definedName name="nn3p">#REF!</definedName>
    <definedName name="nng">#REF!</definedName>
    <definedName name="nnnc3p">#REF!</definedName>
    <definedName name="nnnn" hidden="1">{"'Sheet1'!$L$16"}</definedName>
    <definedName name="nnvl3p">#REF!</definedName>
    <definedName name="No">#REF!</definedName>
    <definedName name="NOÄI_DUNG">#REF!</definedName>
    <definedName name="noc">#REF!</definedName>
    <definedName name="NoiSuy_TKP">#REF!</definedName>
    <definedName name="none">#REF!</definedName>
    <definedName name="nop">#REF!</definedName>
    <definedName name="Np">#REF!</definedName>
    <definedName name="Np_">#REF!</definedName>
    <definedName name="NPP">#REF!</definedName>
    <definedName name="npr">#REF!</definedName>
    <definedName name="nps">#REF!</definedName>
    <definedName name="Nq">#REF!</definedName>
    <definedName name="NQD">#REF!</definedName>
    <definedName name="NrYC">#REF!</definedName>
    <definedName name="NS_ChonThauTB">#REF!</definedName>
    <definedName name="NS_ChonThauXL">#REF!</definedName>
    <definedName name="NS_CPQLDA">#REF!</definedName>
    <definedName name="NS_GiamSatTB">#REF!</definedName>
    <definedName name="NS_GiamSatXL">#REF!</definedName>
    <definedName name="NS_KiemToan">#REF!</definedName>
    <definedName name="NS_QToan">#REF!</definedName>
    <definedName name="NS_ThamTraDT">#REF!</definedName>
    <definedName name="NS_ThamTraTK">#REF!</definedName>
    <definedName name="nsc">#REF!</definedName>
    <definedName name="NSĐP.2016">[11]NSĐP!$M$14:$M$240</definedName>
    <definedName name="nsk">#REF!</definedName>
    <definedName name="nsl">#REF!</definedName>
    <definedName name="NT">#REF!</definedName>
    <definedName name="ntb">#REF!</definedName>
    <definedName name="ÑTHH">#REF!</definedName>
    <definedName name="Nu">#REF!</definedName>
    <definedName name="nu6mu">#REF!</definedName>
    <definedName name="Number_of_lanes">#REF!</definedName>
    <definedName name="Number_of_Payments" localSheetId="0">MATCH(0.01,End_Bal,-1)+1</definedName>
    <definedName name="Number_of_Payments" localSheetId="1">MATCH(0.01,End_Bal,-1)+1</definedName>
    <definedName name="Number_of_Payments">MATCH(0.01,End_Bal,-1)+1</definedName>
    <definedName name="nuoc2">#REF!</definedName>
    <definedName name="nuoc4">#REF!</definedName>
    <definedName name="nuoc5">#REF!</definedName>
    <definedName name="NUOCHKHOAN" hidden="1">{"'Sheet1'!$L$16"}</definedName>
    <definedName name="NUOCHKHOANMOI" hidden="1">{"'Sheet1'!$L$16"}</definedName>
    <definedName name="Nut_tec">#REF!</definedName>
    <definedName name="nuy">#REF!</definedName>
    <definedName name="NVF">#REF!</definedName>
    <definedName name="nw">#REF!</definedName>
    <definedName name="nx">#REF!</definedName>
    <definedName name="nxc">#REF!</definedName>
    <definedName name="NXHT">#REF!</definedName>
    <definedName name="NXnc">#REF!</definedName>
    <definedName name="nxp">#REF!</definedName>
    <definedName name="NXT">#REF!</definedName>
    <definedName name="NXT_NL">#REF!</definedName>
    <definedName name="NXT_TP">#REF!</definedName>
    <definedName name="NXvl">#REF!</definedName>
    <definedName name="ny5e">#REF!</definedName>
    <definedName name="o">#REF!</definedName>
    <definedName name="O_M">#REF!</definedName>
    <definedName name="O_N">#REF!</definedName>
    <definedName name="o_n_phÝ_1__thu_nhËp_th_ng">#REF!</definedName>
    <definedName name="o_to_tù_dæ_10_T">#REF!</definedName>
    <definedName name="Ö135">#REF!</definedName>
    <definedName name="oa">#REF!</definedName>
    <definedName name="ob">#REF!</definedName>
    <definedName name="OD">#REF!</definedName>
    <definedName name="ODA" hidden="1">{"'Sheet1'!$L$16"}</definedName>
    <definedName name="odaki">#REF!</definedName>
    <definedName name="ODC">#REF!</definedName>
    <definedName name="ODS">#REF!</definedName>
    <definedName name="ODU">#REF!</definedName>
    <definedName name="ok">{"ÿÿÿÿÿ"}</definedName>
    <definedName name="okie">{"ÿÿÿÿÿ"}</definedName>
    <definedName name="ol">#REF!</definedName>
    <definedName name="OM">#REF!</definedName>
    <definedName name="OMC">#REF!</definedName>
    <definedName name="OME">#REF!</definedName>
    <definedName name="OMW">#REF!</definedName>
    <definedName name="ong_cong_duc_san">#REF!</definedName>
    <definedName name="Ong_cong_hinh_hop_do_tai_cho">#REF!</definedName>
    <definedName name="Ongbaovecap">#REF!</definedName>
    <definedName name="Ongnoiday">#REF!</definedName>
    <definedName name="Ongnoidaybulongtachongrungtabu">#REF!</definedName>
    <definedName name="ongnuoc">#REF!</definedName>
    <definedName name="OngPVC">#REF!</definedName>
    <definedName name="OOM">#REF!</definedName>
    <definedName name="ooooooooooooooooooooooooooooooo">#REF!</definedName>
    <definedName name="open">#REF!</definedName>
    <definedName name="OPENING_d">#REF!</definedName>
    <definedName name="ophom">#REF!</definedName>
    <definedName name="options">#REF!</definedName>
    <definedName name="ORD">#REF!</definedName>
    <definedName name="OrderTable" hidden="1">#REF!</definedName>
    <definedName name="ORF">#REF!</definedName>
    <definedName name="osc">#REF!</definedName>
    <definedName name="oto10T">#REF!</definedName>
    <definedName name="oto5T">#REF!</definedName>
    <definedName name="oto7T">#REF!</definedName>
    <definedName name="otonhua">#REF!</definedName>
    <definedName name="otothung10">#REF!</definedName>
    <definedName name="otothung12">#REF!</definedName>
    <definedName name="otothung12.5">#REF!</definedName>
    <definedName name="otothung2">#REF!</definedName>
    <definedName name="otothung2.5">#REF!</definedName>
    <definedName name="otothung20">#REF!</definedName>
    <definedName name="otothung4">#REF!</definedName>
    <definedName name="otothung5">#REF!</definedName>
    <definedName name="otothung6">#REF!</definedName>
    <definedName name="otothung7">#REF!</definedName>
    <definedName name="ototudo10">#REF!</definedName>
    <definedName name="ototudo12">#REF!</definedName>
    <definedName name="ototudo15">#REF!</definedName>
    <definedName name="ototudo2.5">#REF!</definedName>
    <definedName name="ototudo20">#REF!</definedName>
    <definedName name="ototudo25">#REF!</definedName>
    <definedName name="ototudo27">#REF!</definedName>
    <definedName name="ototudo3.5">#REF!</definedName>
    <definedName name="ototudo4">#REF!</definedName>
    <definedName name="ototudo5">#REF!</definedName>
    <definedName name="ototudo6">#REF!</definedName>
    <definedName name="ototudo7">#REF!</definedName>
    <definedName name="ototudo9">#REF!</definedName>
    <definedName name="ototuoinuoc4">#REF!</definedName>
    <definedName name="ototuoinuoc5">#REF!</definedName>
    <definedName name="ototuoinuoc6">#REF!</definedName>
    <definedName name="ototuoinuoc7">#REF!</definedName>
    <definedName name="Out">#REF!</definedName>
    <definedName name="OutRow">#REF!</definedName>
    <definedName name="ov">#REF!</definedName>
    <definedName name="oxy">#REF!</definedName>
    <definedName name="P_15">#REF!</definedName>
    <definedName name="P_Class1">#REF!</definedName>
    <definedName name="P_Class2">#REF!</definedName>
    <definedName name="P_Class3">#REF!</definedName>
    <definedName name="P_Class4">#REF!</definedName>
    <definedName name="P_Class5">#REF!</definedName>
    <definedName name="P_con">#REF!</definedName>
    <definedName name="P_d">#REF!</definedName>
    <definedName name="P_run">#REF!</definedName>
    <definedName name="P_sed">#REF!</definedName>
    <definedName name="p1_">#REF!</definedName>
    <definedName name="p2_">#REF!</definedName>
    <definedName name="P3_">#REF!</definedName>
    <definedName name="P7b">#REF!</definedName>
    <definedName name="PA">#REF!</definedName>
    <definedName name="PA1_1">#REF!</definedName>
    <definedName name="PAIII_" hidden="1">{"'Sheet1'!$L$16"}</definedName>
    <definedName name="panen">#REF!</definedName>
    <definedName name="pantoi">#REF!</definedName>
    <definedName name="pbcpk">#REF!</definedName>
    <definedName name="pbng">#REF!</definedName>
    <definedName name="Pc">#REF!</definedName>
    <definedName name="PChe">#REF!</definedName>
    <definedName name="Pd">#REF!</definedName>
    <definedName name="PDo" hidden="1">{"'Sheet1'!$L$16"}</definedName>
    <definedName name="Pe_Class1">#REF!</definedName>
    <definedName name="Pe_Class2">#REF!</definedName>
    <definedName name="Pe_Class3">#REF!</definedName>
    <definedName name="Pe_Class4">#REF!</definedName>
    <definedName name="Pe_Class5">#REF!</definedName>
    <definedName name="Percent_of_ADT">#REF!</definedName>
    <definedName name="Percent_Trucks_Design_Direction">#REF!</definedName>
    <definedName name="PercentTrucks_Design_Lane">#REF!</definedName>
    <definedName name="Performance_Period">#REF!</definedName>
    <definedName name="Periods">#REF!</definedName>
    <definedName name="PFF">#REF!</definedName>
    <definedName name="pgia">#REF!</definedName>
    <definedName name="Phan_cap">#REF!</definedName>
    <definedName name="PHAN_DIEN_DZ0.4KV">#REF!</definedName>
    <definedName name="PHAN_DIEN_TBA">#REF!</definedName>
    <definedName name="PHAN_MUA_SAM_DZ0.4KV">#REF!</definedName>
    <definedName name="PhanChung">#REF!</definedName>
    <definedName name="Phat_sinhDT">#REF!</definedName>
    <definedName name="Phat_sinhDTCo">#REF!</definedName>
    <definedName name="Phat_sinhDTNo">#REF!</definedName>
    <definedName name="phatdien10">#REF!</definedName>
    <definedName name="phatdien112">#REF!</definedName>
    <definedName name="phatdien122">#REF!</definedName>
    <definedName name="phatdien15">#REF!</definedName>
    <definedName name="phatdien20">#REF!</definedName>
    <definedName name="phatdien25">#REF!</definedName>
    <definedName name="phatdien30">#REF!</definedName>
    <definedName name="phatdien38">#REF!</definedName>
    <definedName name="phatdien45">#REF!</definedName>
    <definedName name="phatdien5.2">#REF!</definedName>
    <definedName name="phatdien50">#REF!</definedName>
    <definedName name="phatdien60">#REF!</definedName>
    <definedName name="phatdien75">#REF!</definedName>
    <definedName name="phatdien8">#REF!</definedName>
    <definedName name="PHC">#REF!</definedName>
    <definedName name="phen">#REF!</definedName>
    <definedName name="Pheuhopgang">#REF!</definedName>
    <definedName name="phi">#REF!</definedName>
    <definedName name="phi_inertial">#REF!</definedName>
    <definedName name="Phi_le_phi">#REF!</definedName>
    <definedName name="phio">#REF!</definedName>
    <definedName name="Phone">#REF!</definedName>
    <definedName name="phson">#REF!</definedName>
    <definedName name="phtuyen">#REF!</definedName>
    <definedName name="phu_luc_vua">#REF!</definedName>
    <definedName name="Phú_Yên">#REF!</definedName>
    <definedName name="phugia">#REF!</definedName>
    <definedName name="phugia2">#REF!</definedName>
    <definedName name="phugia3">#REF!</definedName>
    <definedName name="phugia4">#REF!</definedName>
    <definedName name="phugia5">#REF!</definedName>
    <definedName name="Phukienduongday">#REF!</definedName>
    <definedName name="PHUNHUAN">#REF!</definedName>
    <definedName name="Pier">#REF!</definedName>
    <definedName name="PierData">#REF!</definedName>
    <definedName name="PIL">#REF!</definedName>
    <definedName name="PileSize">#REF!</definedName>
    <definedName name="PileType">#REF!</definedName>
    <definedName name="PIP" localSheetId="0">BlankMacro1</definedName>
    <definedName name="PIP" localSheetId="1">BlankMacro1</definedName>
    <definedName name="PIP">BlankMacro1</definedName>
    <definedName name="PIPE2" localSheetId="0">BlankMacro1</definedName>
    <definedName name="PIPE2" localSheetId="1">BlankMacro1</definedName>
    <definedName name="PIPE2">BlankMacro1</definedName>
    <definedName name="PK">#REF!</definedName>
    <definedName name="PKmayin">#REF!</definedName>
    <definedName name="Plc_">#REF!</definedName>
    <definedName name="plctel">#REF!</definedName>
    <definedName name="PLKL">#REF!</definedName>
    <definedName name="PLM">#REF!</definedName>
    <definedName name="PLOT">#REF!</definedName>
    <definedName name="PLV">#REF!</definedName>
    <definedName name="pm..">#REF!</definedName>
    <definedName name="PMS" hidden="1">{"'Sheet1'!$L$16"}</definedName>
    <definedName name="PMUX">#REF!</definedName>
    <definedName name="PN">#REF!</definedName>
    <definedName name="Pno">#REF!</definedName>
    <definedName name="Poissons_Ratio_Concrete">#REF!</definedName>
    <definedName name="Poppy">#REF!</definedName>
    <definedName name="Position">#REF!</definedName>
    <definedName name="pp_1XDM">#REF!</definedName>
    <definedName name="pp_3XDM">#REF!</definedName>
    <definedName name="PPP" localSheetId="0">BlankMacro1</definedName>
    <definedName name="PPP" localSheetId="1">BlankMacro1</definedName>
    <definedName name="PPP">BlankMacro1</definedName>
    <definedName name="PR">#REF!</definedName>
    <definedName name="PRC">#REF!</definedName>
    <definedName name="PRECIP">#REF!</definedName>
    <definedName name="Precip_d">#REF!</definedName>
    <definedName name="Precip_nd">#REF!</definedName>
    <definedName name="PrecNden">#REF!</definedName>
    <definedName name="PRICE">#REF!</definedName>
    <definedName name="PRICE1">#REF!</definedName>
    <definedName name="prin_area">#REF!</definedName>
    <definedName name="Prin1">#REF!</definedName>
    <definedName name="Prin10">#REF!</definedName>
    <definedName name="Prin11">#REF!</definedName>
    <definedName name="Prin12">#REF!</definedName>
    <definedName name="Prin13">#REF!</definedName>
    <definedName name="Prin14">#REF!</definedName>
    <definedName name="Prin15">#REF!</definedName>
    <definedName name="Prin16">#REF!</definedName>
    <definedName name="Prin17">#REF!</definedName>
    <definedName name="Prin18">#REF!</definedName>
    <definedName name="Prin2">#REF!</definedName>
    <definedName name="Prin20">#REF!</definedName>
    <definedName name="Prin21">#REF!</definedName>
    <definedName name="Prin3">#REF!</definedName>
    <definedName name="Prin4">#REF!</definedName>
    <definedName name="Prin5">#REF!</definedName>
    <definedName name="Prin6">#REF!</definedName>
    <definedName name="Prin7">#REF!</definedName>
    <definedName name="Prin8">#REF!</definedName>
    <definedName name="Prin9">#REF!</definedName>
    <definedName name="_xlnm.Print_Area" localSheetId="0">'45.1'!$A$1:$AN$156</definedName>
    <definedName name="_xlnm.Print_Area" localSheetId="1">'45.2'!$A$1:$AM$102</definedName>
    <definedName name="_xlnm.Print_Area" localSheetId="2">'45.3'!$A$1:$AC$17</definedName>
    <definedName name="_xlnm.Print_Area" localSheetId="4">'45.4'!$A$1:$BB$85</definedName>
    <definedName name="_xlnm.Print_Area" localSheetId="3">'45.5'!$A$2:$AW$29</definedName>
    <definedName name="_xlnm.Print_Area" localSheetId="6">'45.7'!$A$1:$K$26</definedName>
    <definedName name="_xlnm.Print_Area">#REF!</definedName>
    <definedName name="PRINT_AREA_MI">#REF!</definedName>
    <definedName name="_xlnm.Print_Titles" localSheetId="0">'45.1'!$6:$10</definedName>
    <definedName name="_xlnm.Print_Titles" localSheetId="1">'45.2'!$6:$10</definedName>
    <definedName name="_xlnm.Print_Titles" localSheetId="4">'45.4'!$6:$9</definedName>
    <definedName name="_xlnm.Print_Titles" localSheetId="5">'45.6'!$6:$10</definedName>
    <definedName name="_xlnm.Print_Titles">#N/A</definedName>
    <definedName name="Print_Titles_MI">#REF!</definedName>
    <definedName name="PRINTA">#REF!</definedName>
    <definedName name="PRINTB">#REF!</definedName>
    <definedName name="PRINTC">#REF!</definedName>
    <definedName name="prjName">#REF!</definedName>
    <definedName name="prjNo">#REF!</definedName>
    <definedName name="Pro_Soil">#REF!</definedName>
    <definedName name="ProdForm" hidden="1">#REF!</definedName>
    <definedName name="Product" hidden="1">#REF!</definedName>
    <definedName name="Profit">2%</definedName>
    <definedName name="Project_Number">#REF!</definedName>
    <definedName name="PROPOSAL">#REF!</definedName>
    <definedName name="Protex">#REF!</definedName>
    <definedName name="Province">#REF!</definedName>
    <definedName name="Pse">#REF!</definedName>
    <definedName name="Psi0">#REF!</definedName>
    <definedName name="PsiT">#REF!</definedName>
    <definedName name="Pso">#REF!</definedName>
    <definedName name="PST">#REF!</definedName>
    <definedName name="pt">#REF!</definedName>
    <definedName name="PT_A1">#REF!</definedName>
    <definedName name="PT_Duong">#REF!</definedName>
    <definedName name="ptbc">#REF!</definedName>
    <definedName name="PTC">#REF!</definedName>
    <definedName name="ptdg">#REF!</definedName>
    <definedName name="PTDG_cau">#REF!</definedName>
    <definedName name="ptdg_cong">#REF!</definedName>
    <definedName name="PTDG_DCV">#REF!</definedName>
    <definedName name="ptdg_duong">#REF!</definedName>
    <definedName name="ptdg_ke">#REF!</definedName>
    <definedName name="PTE">#REF!</definedName>
    <definedName name="PtichDTL" localSheetId="0">[0]!Raûi_pheân_tre</definedName>
    <definedName name="PtichDTL" localSheetId="1">[0]!Raûi_pheân_tre</definedName>
    <definedName name="PtichDTL">[0]!Raûi_pheân_tre</definedName>
    <definedName name="PTien72" hidden="1">{"'Sheet1'!$L$16"}</definedName>
    <definedName name="PTNC">#REF!</definedName>
    <definedName name="Pu">#REF!</definedName>
    <definedName name="pvd">#REF!</definedName>
    <definedName name="PvmtType">#REF!</definedName>
    <definedName name="pw">#REF!</definedName>
    <definedName name="q">#REF!</definedName>
    <definedName name="Q__sè_721_Q__KH_T___27_5_03" localSheetId="0">__</definedName>
    <definedName name="Q__sè_721_Q__KH_T___27_5_03" localSheetId="1">__</definedName>
    <definedName name="Q__sè_721_Q__KH_T___27_5_03">__</definedName>
    <definedName name="qa" hidden="1">{"'Sheet1'!$L$16"}</definedName>
    <definedName name="Qc">#REF!</definedName>
    <definedName name="qd">#REF!</definedName>
    <definedName name="QDD">#REF!</definedName>
    <definedName name="qh0">#REF!</definedName>
    <definedName name="ql">#REF!</definedName>
    <definedName name="qlcan">#REF!</definedName>
    <definedName name="qng">#REF!</definedName>
    <definedName name="qp">#REF!</definedName>
    <definedName name="QQ" hidden="1">{"'Sheet1'!$L$16"}</definedName>
    <definedName name="qqq">#REF!</definedName>
    <definedName name="qqqqq">#REF!</definedName>
    <definedName name="qqqqqqqqqqq">#REF!</definedName>
    <definedName name="qqqqqqqqqqqqqqqqqqqqqqqqqqqqqqqqqqqqqqqqqq">#REF!</definedName>
    <definedName name="qtcgdII">#REF!</definedName>
    <definedName name="qtdm">#REF!</definedName>
    <definedName name="qtinh">#REF!</definedName>
    <definedName name="qttgdII">#REF!</definedName>
    <definedName name="QTY">#REF!</definedName>
    <definedName name="qu">#REF!</definedName>
    <definedName name="QUAN1">#REF!</definedName>
    <definedName name="QUAN10">#REF!</definedName>
    <definedName name="QUAN11">#REF!</definedName>
    <definedName name="QUAN12">#REF!</definedName>
    <definedName name="QUAN2">#REF!</definedName>
    <definedName name="QUAN4">#REF!</definedName>
    <definedName name="QUAN7">#REF!</definedName>
    <definedName name="QUAN8B">#REF!</definedName>
    <definedName name="Quảng_Bình">#REF!</definedName>
    <definedName name="Quảng_Nam">#REF!</definedName>
    <definedName name="Quảng_Ngãi">#REF!</definedName>
    <definedName name="Quảng_Ninh">#REF!</definedName>
    <definedName name="QUANGTIEN2">#REF!</definedName>
    <definedName name="Quantities">#REF!</definedName>
    <definedName name="quit">#REF!</definedName>
    <definedName name="quoan" hidden="1">{"'Sheet1'!$L$16"}</definedName>
    <definedName name="QUY" localSheetId="0">BlankMacro1</definedName>
    <definedName name="QUY" localSheetId="1">BlankMacro1</definedName>
    <definedName name="QUY">BlankMacro1</definedName>
    <definedName name="QUY.1">#REF!</definedName>
    <definedName name="QUYÌNH">#REF!</definedName>
    <definedName name="qx">#REF!</definedName>
    <definedName name="qx0">#REF!</definedName>
    <definedName name="qy">#REF!</definedName>
    <definedName name="r_">#REF!</definedName>
    <definedName name="R_mong">#REF!</definedName>
    <definedName name="R_tt">#REF!</definedName>
    <definedName name="R2.6">#REF!</definedName>
    <definedName name="r4556666666666">#REF!</definedName>
    <definedName name="Ra">2100</definedName>
    <definedName name="Ra_">#REF!</definedName>
    <definedName name="ra11p">#REF!</definedName>
    <definedName name="ra13p">#REF!</definedName>
    <definedName name="rack1">#REF!</definedName>
    <definedName name="rack2">#REF!</definedName>
    <definedName name="rack3">#REF!</definedName>
    <definedName name="rack4">#REF!</definedName>
    <definedName name="Racot">#REF!</definedName>
    <definedName name="rad">#REF!</definedName>
    <definedName name="Radam">#REF!</definedName>
    <definedName name="Radius_Relative_Stiffness_d">#REF!</definedName>
    <definedName name="RAFT">#REF!</definedName>
    <definedName name="raiasphalt100">#REF!</definedName>
    <definedName name="raiasphalt65">#REF!</definedName>
    <definedName name="rain..">#REF!</definedName>
    <definedName name="rate">14000</definedName>
    <definedName name="raypb43">#REF!</definedName>
    <definedName name="RBL">#REF!</definedName>
    <definedName name="RBOHT">#REF!</definedName>
    <definedName name="RBOSHT">#REF!</definedName>
    <definedName name="RBSHT">#REF!</definedName>
    <definedName name="Rc_">#REF!</definedName>
    <definedName name="RC_frame">#REF!</definedName>
    <definedName name="RCArea" hidden="1">#REF!</definedName>
    <definedName name="Rcc">#REF!</definedName>
    <definedName name="RCF">#REF!</definedName>
    <definedName name="rche">#REF!</definedName>
    <definedName name="RCKM">#REF!</definedName>
    <definedName name="Rcsd">#REF!</definedName>
    <definedName name="Rctc">#REF!</definedName>
    <definedName name="Rctt">#REF!</definedName>
    <definedName name="RDEC">#REF!</definedName>
    <definedName name="RDEFF">#REF!</definedName>
    <definedName name="RDFC">#REF!</definedName>
    <definedName name="RDFU">#REF!</definedName>
    <definedName name="RDLIF">#REF!</definedName>
    <definedName name="RDOM">#REF!</definedName>
    <definedName name="rdpcf">#REF!</definedName>
    <definedName name="RDRC">#REF!</definedName>
    <definedName name="RDRF">#REF!</definedName>
    <definedName name="re" hidden="1">{"'Sheet1'!$L$16"}</definedName>
    <definedName name="_xlnm.Recorder">#REF!</definedName>
    <definedName name="RECOUT">#N/A</definedName>
    <definedName name="RED_RIVER_BRIDGE__THANH_TRI_BRIDGE__CONSTRUCTION_PROJECT">#REF!</definedName>
    <definedName name="REG">#REF!</definedName>
    <definedName name="Region">#REF!</definedName>
    <definedName name="Relative_Damage">#REF!</definedName>
    <definedName name="relay">#REF!</definedName>
    <definedName name="Reliability">#REF!</definedName>
    <definedName name="REO">#REF!</definedName>
    <definedName name="REP">#REF!</definedName>
    <definedName name="Result21" hidden="1">{"'Sheet1'!$L$16"}</definedName>
    <definedName name="RF">#REF!</definedName>
    <definedName name="Rfa">#REF!</definedName>
    <definedName name="Rfn">#REF!</definedName>
    <definedName name="RFP003A">#REF!</definedName>
    <definedName name="RFP003B">#REF!</definedName>
    <definedName name="RFP003C">#REF!</definedName>
    <definedName name="RFP003D">#REF!</definedName>
    <definedName name="RFP003E">#REF!</definedName>
    <definedName name="RFP003F">#REF!</definedName>
    <definedName name="RGLIF">#REF!</definedName>
    <definedName name="RHEC">#REF!</definedName>
    <definedName name="RHEFF">#REF!</definedName>
    <definedName name="Rhh">#REF!</definedName>
    <definedName name="RHHC">#REF!</definedName>
    <definedName name="RHLIF">#REF!</definedName>
    <definedName name="Rhm">#REF!</definedName>
    <definedName name="RHOM">#REF!</definedName>
    <definedName name="RHSHT">#REF!</definedName>
    <definedName name="Ricoh">#REF!</definedName>
    <definedName name="RIR">#REF!</definedName>
    <definedName name="River">#REF!</definedName>
    <definedName name="River_Code">#REF!</definedName>
    <definedName name="Rk">7.5</definedName>
    <definedName name="RLF">#REF!</definedName>
    <definedName name="RLKM">#REF!</definedName>
    <definedName name="RLL">#REF!</definedName>
    <definedName name="RLOM">#REF!</definedName>
    <definedName name="Rmm">#REF!</definedName>
    <definedName name="RMSHT">#REF!</definedName>
    <definedName name="Rn">90</definedName>
    <definedName name="Rncot">#REF!</definedName>
    <definedName name="Rndam">#REF!</definedName>
    <definedName name="Ro">#REF!</definedName>
    <definedName name="Road_Code">#REF!</definedName>
    <definedName name="Road_Name">#REF!</definedName>
    <definedName name="RoadNo_373">#REF!</definedName>
    <definedName name="rod">#REF!</definedName>
    <definedName name="rong1">#REF!</definedName>
    <definedName name="rong2">#REF!</definedName>
    <definedName name="rong3">#REF!</definedName>
    <definedName name="rong4">#REF!</definedName>
    <definedName name="rong5">#REF!</definedName>
    <definedName name="rong6">#REF!</definedName>
    <definedName name="room20kv">#REF!</definedName>
    <definedName name="RPHEC">#REF!</definedName>
    <definedName name="RPHLIF">#REF!</definedName>
    <definedName name="RPHOM">#REF!</definedName>
    <definedName name="RPHPC">#REF!</definedName>
    <definedName name="Rpp">#REF!</definedName>
    <definedName name="rps">#REF!</definedName>
    <definedName name="rr">{"doi chieu doanh thhu.xls","sua 1 (4doan da).xls","KLDaMoCoi169.170000.xls"}</definedName>
    <definedName name="Rrpo">#REF!</definedName>
    <definedName name="RRRR" hidden="1">{"'Sheet1'!$L$16"}</definedName>
    <definedName name="rrtr">#REF!</definedName>
    <definedName name="rs">#REF!</definedName>
    <definedName name="rs_">#REF!</definedName>
    <definedName name="RSBC">#REF!</definedName>
    <definedName name="RSBLIF">#REF!</definedName>
    <definedName name="RSD">#REF!</definedName>
    <definedName name="RSIC">#REF!</definedName>
    <definedName name="RSIN">#REF!</definedName>
    <definedName name="RSLIF">#REF!</definedName>
    <definedName name="RSOM">#REF!</definedName>
    <definedName name="RSPI">#REF!</definedName>
    <definedName name="RSSC">#REF!</definedName>
    <definedName name="RTC">#REF!</definedName>
    <definedName name="rthan">#REF!</definedName>
    <definedName name="rtr" hidden="1">{"'Sheet1'!$L$16"}</definedName>
    <definedName name="ruu">#REF!</definedName>
    <definedName name="ruv">#REF!</definedName>
    <definedName name="ruw">#REF!</definedName>
    <definedName name="rvu">#REF!</definedName>
    <definedName name="rvv">#REF!</definedName>
    <definedName name="rvw">#REF!</definedName>
    <definedName name="RWTPhi">#REF!</definedName>
    <definedName name="RWTPlo">#REF!</definedName>
    <definedName name="rwu">#REF!</definedName>
    <definedName name="rwv">#REF!</definedName>
    <definedName name="rww">#REF!</definedName>
    <definedName name="s">{"'Sheet1'!$L$16"}</definedName>
    <definedName name="s.">#REF!</definedName>
    <definedName name="S.dinh">640</definedName>
    <definedName name="S_">#REF!</definedName>
    <definedName name="S_2">#REF!</definedName>
    <definedName name="S_2_Bï_v_nh">#REF!</definedName>
    <definedName name="S0">#REF!</definedName>
    <definedName name="s1_">#REF!</definedName>
    <definedName name="s1111111111111111111111111111111">#REF!</definedName>
    <definedName name="s2_">#REF!</definedName>
    <definedName name="s3_">#REF!</definedName>
    <definedName name="s3tb">#REF!</definedName>
    <definedName name="s4_">#REF!</definedName>
    <definedName name="s4tb">#REF!</definedName>
    <definedName name="s51.5">#REF!</definedName>
    <definedName name="s5tb">#REF!</definedName>
    <definedName name="s71.5">#REF!</definedName>
    <definedName name="s7tb">#REF!</definedName>
    <definedName name="sa2344444444">#REF!</definedName>
    <definedName name="salan200">#REF!</definedName>
    <definedName name="salan400">#REF!</definedName>
    <definedName name="san">#REF!</definedName>
    <definedName name="sand">#REF!</definedName>
    <definedName name="sas" hidden="1">{"'Sheet1'!$L$16"}</definedName>
    <definedName name="SBBK">#REF!</definedName>
    <definedName name="Sbc">#REF!</definedName>
    <definedName name="scao98">#REF!</definedName>
    <definedName name="SCCR">#REF!</definedName>
    <definedName name="SCDT">#REF!</definedName>
    <definedName name="SCH">#REF!</definedName>
    <definedName name="SCHUYEN">#REF!</definedName>
    <definedName name="SCT">#REF!</definedName>
    <definedName name="SCT_BKTC">#REF!</definedName>
    <definedName name="scv">#REF!</definedName>
    <definedName name="sd1p">#REF!</definedName>
    <definedName name="sd3p">#REF!</definedName>
    <definedName name="SDA">[11]NSĐP!$C$14:$C$240</definedName>
    <definedName name="sdbv" hidden="1">{"'Sheet1'!$L$16"}</definedName>
    <definedName name="sdf" hidden="1">{"'Sheet1'!$L$16"}</definedName>
    <definedName name="sdfsdfs" hidden="1">#REF!</definedName>
    <definedName name="SDJKLGJLGLG" localSheetId="0">BlankMacro1</definedName>
    <definedName name="SDJKLGJLGLG" localSheetId="1">BlankMacro1</definedName>
    <definedName name="SDJKLGJLGLG">BlankMacro1</definedName>
    <definedName name="SDMONG">#REF!</definedName>
    <definedName name="Sdnn">#REF!</definedName>
    <definedName name="Sdnt">#REF!</definedName>
    <definedName name="sduong">#REF!</definedName>
    <definedName name="Sè">#REF!</definedName>
    <definedName name="Sè_H">#REF!</definedName>
    <definedName name="sè_tiÒn">#REF!</definedName>
    <definedName name="Seasonally_Adjusted_k_Value">#REF!</definedName>
    <definedName name="SEDI">#REF!</definedName>
    <definedName name="Seg">#REF!</definedName>
    <definedName name="sencount" hidden="1">4</definedName>
    <definedName name="Sensation">#REF!</definedName>
    <definedName name="sfasf" hidden="1">#REF!</definedName>
    <definedName name="sfdsfsd" hidden="1">{"'Sheet1'!$L$16"}</definedName>
    <definedName name="SFL">#REF!</definedName>
    <definedName name="sfsd" hidden="1">{"'Sheet1'!$L$16"}</definedName>
    <definedName name="sgsgdd" hidden="1">#N/A</definedName>
    <definedName name="sgsgsgs" hidden="1">#N/A</definedName>
    <definedName name="SH">#REF!</definedName>
    <definedName name="SHALL">#REF!</definedName>
    <definedName name="sharp">#REF!</definedName>
    <definedName name="SHDG">#REF!</definedName>
    <definedName name="Sheet1">#REF!</definedName>
    <definedName name="Sheet3" localSheetId="0">BlankMacro1</definedName>
    <definedName name="Sheet3" localSheetId="1">BlankMacro1</definedName>
    <definedName name="Sheet3">BlankMacro1</definedName>
    <definedName name="SheetName">"[Bao_cao_cua_NVTK_tai_NPP_bieu_mau_moi_4___Mau_moi.xls]~         "</definedName>
    <definedName name="sho">#REF!</definedName>
    <definedName name="Shoes">#REF!</definedName>
    <definedName name="sht">#REF!</definedName>
    <definedName name="sht1p">#REF!</definedName>
    <definedName name="sht3p">#REF!</definedName>
    <definedName name="sieucao">#REF!</definedName>
    <definedName name="SIGN">#REF!</definedName>
    <definedName name="SIZE">#REF!</definedName>
    <definedName name="skt">#REF!</definedName>
    <definedName name="SKUcoverage">#REF!</definedName>
    <definedName name="SL">#REF!</definedName>
    <definedName name="SL_BCN_TP">#REF!</definedName>
    <definedName name="SL_BCX_NL">#REF!</definedName>
    <definedName name="SL_CRD">#REF!</definedName>
    <definedName name="SL_CRS">#REF!</definedName>
    <definedName name="SL_CS">#REF!</definedName>
    <definedName name="SL_DD">#REF!</definedName>
    <definedName name="Slab_Base_Friction_Factor">#REF!</definedName>
    <definedName name="slBTLT1pm">#REF!</definedName>
    <definedName name="slBTLT3pm">#REF!</definedName>
    <definedName name="slBTLTHTDL">#REF!</definedName>
    <definedName name="slBTLTHTHH">#REF!</definedName>
    <definedName name="slchang1pm">#REF!</definedName>
    <definedName name="slchang3pm">#REF!</definedName>
    <definedName name="slchanght">#REF!</definedName>
    <definedName name="slchangHTDL">#REF!</definedName>
    <definedName name="slchangHTHH">#REF!</definedName>
    <definedName name="SLF">#REF!</definedName>
    <definedName name="slg">#REF!</definedName>
    <definedName name="slk">#REF!</definedName>
    <definedName name="sll">#REF!</definedName>
    <definedName name="slmong1pm">#REF!</definedName>
    <definedName name="slmong3pm">#REF!</definedName>
    <definedName name="slmonght">#REF!</definedName>
    <definedName name="slmongHTDL">#REF!</definedName>
    <definedName name="slmongHTHH">#REF!</definedName>
    <definedName name="slmongneo1pm">#REF!</definedName>
    <definedName name="slmongneo3pm">#REF!</definedName>
    <definedName name="slmongneoht">#REF!</definedName>
    <definedName name="slmongneoHTDL">#REF!</definedName>
    <definedName name="slmongneoHTHH">#REF!</definedName>
    <definedName name="SLT">#REF!</definedName>
    <definedName name="sltdll1pm">#REF!</definedName>
    <definedName name="sltdll3pm">#REF!</definedName>
    <definedName name="sltdllHTDL">#REF!</definedName>
    <definedName name="sltdllHTHH">#REF!</definedName>
    <definedName name="SLVtu">#REF!</definedName>
    <definedName name="slxa1pm">#REF!</definedName>
    <definedName name="slxa3pm">#REF!</definedName>
    <definedName name="SM">#REF!</definedName>
    <definedName name="smax">#REF!</definedName>
    <definedName name="smax1">#REF!</definedName>
    <definedName name="SMBA">#REF!</definedName>
    <definedName name="SMK">#REF!</definedName>
    <definedName name="sn">#REF!</definedName>
    <definedName name="Sng">#REF!</definedName>
    <definedName name="snlt">#REF!</definedName>
    <definedName name="So_Xau">[20]!So_Xau</definedName>
    <definedName name="SOÁ_CHUYEÁN">#REF!</definedName>
    <definedName name="soc3p">#REF!</definedName>
    <definedName name="sodu">#REF!</definedName>
    <definedName name="sohieuthua">#REF!</definedName>
    <definedName name="SOHT">#REF!</definedName>
    <definedName name="Soi">#REF!</definedName>
    <definedName name="soichon12">#REF!</definedName>
    <definedName name="soichon24">#REF!</definedName>
    <definedName name="soichon46">#REF!</definedName>
    <definedName name="SoilType">#REF!</definedName>
    <definedName name="SoilType_">#REF!</definedName>
    <definedName name="solieu">#REF!</definedName>
    <definedName name="sonduong">#REF!</definedName>
    <definedName name="SORT">#REF!</definedName>
    <definedName name="SortName">#REF!</definedName>
    <definedName name="Sosanh2" hidden="1">{"'Sheet1'!$L$16"}</definedName>
    <definedName name="Sothutu">#REF!</definedName>
    <definedName name="SOTIEN_BCN_TP">#REF!</definedName>
    <definedName name="SOTIEN_BCX_NL">#REF!</definedName>
    <definedName name="SOTIEN_BKTC">#REF!</definedName>
    <definedName name="SOTIEN_GT">#REF!</definedName>
    <definedName name="SOTIEN_TKC">#REF!</definedName>
    <definedName name="SPAN">#REF!</definedName>
    <definedName name="SPAN_No">#REF!</definedName>
    <definedName name="Spanner_Auto_File">"C:\My Documents\tinh cdo.x2a"</definedName>
    <definedName name="spchinhmoi" hidden="1">{"'Sheet1'!$L$16"}</definedName>
    <definedName name="SPEC">#REF!</definedName>
    <definedName name="SpecialPrice" hidden="1">#REF!</definedName>
    <definedName name="SPECSUMMARY">#REF!</definedName>
    <definedName name="srtg">#REF!</definedName>
    <definedName name="SS" hidden="1">{"'Sheet1'!$L$16"}</definedName>
    <definedName name="sss">#REF!</definedName>
    <definedName name="SSTR">#REF!</definedName>
    <definedName name="ST">#REF!</definedName>
    <definedName name="ST_TH2_131">3</definedName>
    <definedName name="st1p">#REF!</definedName>
    <definedName name="st3p">#REF!</definedName>
    <definedName name="Standard_Deviation">#REF!</definedName>
    <definedName name="star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ate">#REF!</definedName>
    <definedName name="Stck.">#REF!</definedName>
    <definedName name="STEEL">#REF!</definedName>
    <definedName name="stor">#REF!</definedName>
    <definedName name="Street_Address">#REF!</definedName>
    <definedName name="Stt">#REF!</definedName>
    <definedName name="SU">#REF!</definedName>
    <definedName name="Sua" localSheetId="0">BlankMacro1</definedName>
    <definedName name="Sua" localSheetId="1">BlankMacro1</definedName>
    <definedName name="Sua">BlankMacro1</definedName>
    <definedName name="sub">#REF!</definedName>
    <definedName name="SUL">#REF!</definedName>
    <definedName name="sum">#REF!,#REF!</definedName>
    <definedName name="SUMITOMO">#REF!</definedName>
    <definedName name="SUMITOMO_GT">#REF!</definedName>
    <definedName name="SumM">#REF!</definedName>
    <definedName name="SUMMARY">#REF!</definedName>
    <definedName name="SumMTC">#REF!</definedName>
    <definedName name="SumMTC2">#REF!</definedName>
    <definedName name="SumNC">#REF!</definedName>
    <definedName name="SumNC2">#REF!</definedName>
    <definedName name="sumTB">#REF!</definedName>
    <definedName name="SumVL">#REF!</definedName>
    <definedName name="sumXL">#REF!</definedName>
    <definedName name="sur">#REF!</definedName>
    <definedName name="SVC">#REF!</definedName>
    <definedName name="svl">50</definedName>
    <definedName name="SW">#REF!</definedName>
    <definedName name="SX_Lapthao_khungV_Sdao">#REF!</definedName>
    <definedName name="t" hidden="1">{"'Sheet1'!$L$16"}</definedName>
    <definedName name="t.">#REF!</definedName>
    <definedName name="t..">#REF!</definedName>
    <definedName name="T.3" hidden="1">{"'Sheet1'!$L$16"}</definedName>
    <definedName name="T.nhËp">#REF!</definedName>
    <definedName name="T.Thuy" hidden="1">{"'Sheet1'!$L$16"}</definedName>
    <definedName name="t\25">#REF!</definedName>
    <definedName name="t\27">#REF!</definedName>
    <definedName name="t\30">#REF!</definedName>
    <definedName name="t\32">#REF!</definedName>
    <definedName name="t\35">#REF!</definedName>
    <definedName name="t\37">#REF!</definedName>
    <definedName name="t\40">#REF!</definedName>
    <definedName name="t\42">#REF!</definedName>
    <definedName name="t\43">#REF!</definedName>
    <definedName name="t\45">#REF!</definedName>
    <definedName name="t\52">#REF!</definedName>
    <definedName name="t\60">#REF!</definedName>
    <definedName name="t\70">#REF!</definedName>
    <definedName name="T_AC_XuongTB">#REF!</definedName>
    <definedName name="T_CangDayAC">#REF!</definedName>
    <definedName name="T_Cap">#REF!</definedName>
    <definedName name="T_CapNgam">#REF!</definedName>
    <definedName name="T_CCTR_ATM">#REF!</definedName>
    <definedName name="T_ChieuSang">#REF!</definedName>
    <definedName name="T_ChongSet">#REF!</definedName>
    <definedName name="T_d">#REF!</definedName>
    <definedName name="T_Daucap">#REF!</definedName>
    <definedName name="T_Daucot">#REF!</definedName>
    <definedName name="T_Day_su">#REF!</definedName>
    <definedName name="T_Den_Dodem">#REF!</definedName>
    <definedName name="T_EpDauCot">#REF!</definedName>
    <definedName name="T_HOP">#REF!</definedName>
    <definedName name="T_Hopnoi">#REF!</definedName>
    <definedName name="T_LapMBA">#REF!</definedName>
    <definedName name="T_LapSu">#REF!</definedName>
    <definedName name="T_m_øng">#REF!</definedName>
    <definedName name="T_TDia">#REF!</definedName>
    <definedName name="T_ThanhCai">#REF!</definedName>
    <definedName name="T_tu">#REF!</definedName>
    <definedName name="T_Xa_Cot_GiaDo">#REF!</definedName>
    <definedName name="T02_DANH_MUC_CONG_VIEC">#REF!</definedName>
    <definedName name="T09_DINH_MUC_DU_TOAN">#REF!</definedName>
    <definedName name="T1_98_DAKLAK_List">#REF!</definedName>
    <definedName name="t101p">#REF!</definedName>
    <definedName name="t103p">#REF!</definedName>
    <definedName name="T10HT">#REF!</definedName>
    <definedName name="t10m">#REF!</definedName>
    <definedName name="t10nc1p">#REF!</definedName>
    <definedName name="t10vl1p">#REF!</definedName>
    <definedName name="t121p">#REF!</definedName>
    <definedName name="t123p">#REF!</definedName>
    <definedName name="T12nc">#REF!</definedName>
    <definedName name="t12nc3p">#REF!</definedName>
    <definedName name="T12vc">#REF!</definedName>
    <definedName name="T12vl">#REF!</definedName>
    <definedName name="t141p">#REF!</definedName>
    <definedName name="t143p">#REF!</definedName>
    <definedName name="t14nc3p">#REF!</definedName>
    <definedName name="t14vl3p">#REF!</definedName>
    <definedName name="T44QUAN3">#REF!</definedName>
    <definedName name="T45GOVAP1">#REF!</definedName>
    <definedName name="T45HCUCHI">#REF!</definedName>
    <definedName name="T45HHOCMON">#REF!</definedName>
    <definedName name="T45QBINHCHANH">#REF!</definedName>
    <definedName name="T45QBINHTAN">#REF!</definedName>
    <definedName name="T45QBINHTHANH1">#REF!</definedName>
    <definedName name="T45QBINHTHANH2">#REF!</definedName>
    <definedName name="T45QGOVAP1">#REF!</definedName>
    <definedName name="T45QGOVAP2">#REF!</definedName>
    <definedName name="T45QPHUNHUAN">#REF!</definedName>
    <definedName name="T45QTANBINH2">#REF!</definedName>
    <definedName name="T45QTANHBINH1">#REF!</definedName>
    <definedName name="T45QTANPHU">#REF!</definedName>
    <definedName name="T45QTHUDUC1">#REF!</definedName>
    <definedName name="T45QTHUDUC2">#REF!</definedName>
    <definedName name="T45QUAN1">#REF!</definedName>
    <definedName name="T45QUAN10">#REF!</definedName>
    <definedName name="T45QUAN11">#REF!</definedName>
    <definedName name="T45QUAN12">#REF!</definedName>
    <definedName name="T45QUAN2">#REF!</definedName>
    <definedName name="T45QUAN3">#REF!</definedName>
    <definedName name="T45QUAN4">#REF!</definedName>
    <definedName name="T45QUAN6A">#REF!</definedName>
    <definedName name="T45QUAN6B">#REF!</definedName>
    <definedName name="T45QUAN7">#REF!</definedName>
    <definedName name="T45QUAN8B">#REF!</definedName>
    <definedName name="T45QUAN9">#REF!</definedName>
    <definedName name="T7HT">#REF!</definedName>
    <definedName name="t7m">#REF!</definedName>
    <definedName name="T8HT">#REF!</definedName>
    <definedName name="t8m">#REF!</definedName>
    <definedName name="ta">#REF!</definedName>
    <definedName name="tadao">#REF!</definedName>
    <definedName name="Tæng_c_ng_suÊt_hiÖn_t_i">"THOP"</definedName>
    <definedName name="Tæng_H_P_TBA">#REF!</definedName>
    <definedName name="Tæng_Hîp_35">#REF!</definedName>
    <definedName name="Tai_trong">#REF!</definedName>
    <definedName name="taluydac2">#REF!</definedName>
    <definedName name="taluydc1">#REF!</definedName>
    <definedName name="taluydc2">#REF!</definedName>
    <definedName name="taluydc3">#REF!</definedName>
    <definedName name="taluydc4">#REF!</definedName>
    <definedName name="Tam">#REF!</definedName>
    <definedName name="tamdan">#REF!</definedName>
    <definedName name="TAMTINH">#REF!</definedName>
    <definedName name="tamvia">#REF!</definedName>
    <definedName name="tamviab">#REF!</definedName>
    <definedName name="TANANH">#REF!</definedName>
    <definedName name="TANBINH1">#REF!</definedName>
    <definedName name="TANBINH2">#REF!</definedName>
    <definedName name="Tang">100</definedName>
    <definedName name="Täng_kinh_phÏ_x_y_l_p">#REF!</definedName>
    <definedName name="TANPHU">#REF!</definedName>
    <definedName name="tao" hidden="1">{"'Sheet1'!$L$16"}</definedName>
    <definedName name="TÄØNG_HÅÜP_KINH_PHÊ_DÆÛ_THÁÖU_TBA2_50KVA__2_11_2_0_4KV">#REF!</definedName>
    <definedName name="TÄØNG_HÅÜP_KINH_PHÊ_TBA_3_50KVA__22_11_2_0_4KV">#REF!</definedName>
    <definedName name="TatBo" hidden="1">{"'Sheet1'!$L$16"}</definedName>
    <definedName name="taukeo150">#REF!</definedName>
    <definedName name="taun">#REF!</definedName>
    <definedName name="Tax">#REF!</definedName>
    <definedName name="TaxTV">10%</definedName>
    <definedName name="TaxXL">5%</definedName>
    <definedName name="TB">#REF!</definedName>
    <definedName name="TB_CS">#REF!</definedName>
    <definedName name="TB_TBA">#REF!</definedName>
    <definedName name="TBA">#REF!</definedName>
    <definedName name="tbl_ProdInfo" hidden="1">#REF!</definedName>
    <definedName name="tbmc">#REF!</definedName>
    <definedName name="TBSGP">#REF!</definedName>
    <definedName name="tbsokiemtra">#REF!</definedName>
    <definedName name="tbtram">#REF!</definedName>
    <definedName name="TBTT">#REF!</definedName>
    <definedName name="TBXD">#REF!</definedName>
    <definedName name="TC">#REF!</definedName>
    <definedName name="tc_1">#REF!</definedName>
    <definedName name="tc_2">#REF!</definedName>
    <definedName name="TC_NHANH1">#REF!</definedName>
    <definedName name="TC44HCUCHI">#REF!</definedName>
    <definedName name="TC44HHOCMON">#REF!</definedName>
    <definedName name="TC44QBINHCHANH">#REF!</definedName>
    <definedName name="TC44QBINHTAN">#REF!</definedName>
    <definedName name="TC44QBINHTHANH1">#REF!</definedName>
    <definedName name="TC44QBINHTHANH2">#REF!</definedName>
    <definedName name="TC44QGOVAP1">#REF!</definedName>
    <definedName name="TC44QGOVAP2">#REF!</definedName>
    <definedName name="TC44QPHUNHUAN">#REF!</definedName>
    <definedName name="TC44QTANBINH1">#REF!</definedName>
    <definedName name="TC44QTANBINH2">#REF!</definedName>
    <definedName name="TC44QTANPHU">#REF!</definedName>
    <definedName name="TC44QTHUDUC1">#REF!</definedName>
    <definedName name="TC44QTHUDUC2">#REF!</definedName>
    <definedName name="TC44QUAN1">#REF!</definedName>
    <definedName name="TC44QUAN10">#REF!</definedName>
    <definedName name="TC44QUAN11">#REF!</definedName>
    <definedName name="TC44QUAN12">#REF!</definedName>
    <definedName name="TC44QUAN2">#REF!</definedName>
    <definedName name="TC44QUAN32">#REF!</definedName>
    <definedName name="TC44QUAN4">#REF!</definedName>
    <definedName name="TC44QUAN5">#REF!</definedName>
    <definedName name="TC44QUAN6A">#REF!</definedName>
    <definedName name="TC44QUAN6B">#REF!</definedName>
    <definedName name="TC44QUAN7">#REF!</definedName>
    <definedName name="TC44QUAN8A">#REF!</definedName>
    <definedName name="TC44QUAN8B">#REF!</definedName>
    <definedName name="Tcbm">#REF!</definedName>
    <definedName name="TCDHT">#REF!</definedName>
    <definedName name="Tchuan">#REF!</definedName>
    <definedName name="TCTRU">#REF!</definedName>
    <definedName name="TD">#REF!</definedName>
    <definedName name="TD12vl">#REF!</definedName>
    <definedName name="td1p">#REF!</definedName>
    <definedName name="TD1p1nc">#REF!</definedName>
    <definedName name="td1p1vc">#REF!</definedName>
    <definedName name="TD1p1vl">#REF!</definedName>
    <definedName name="td3p">#REF!</definedName>
    <definedName name="TDctnc">#REF!</definedName>
    <definedName name="TDctvc">#REF!</definedName>
    <definedName name="TDctvl">#REF!</definedName>
    <definedName name="tdia">#REF!</definedName>
    <definedName name="TdinhQT">#REF!</definedName>
    <definedName name="tdll1pm">#REF!</definedName>
    <definedName name="tdll3pm">#REF!</definedName>
    <definedName name="tdllHTDL">#REF!</definedName>
    <definedName name="tdllHTHH">#REF!</definedName>
    <definedName name="tdnc1p">#REF!</definedName>
    <definedName name="TDng">#REF!</definedName>
    <definedName name="tdo">#REF!</definedName>
    <definedName name="TDoto">#REF!</definedName>
    <definedName name="tdt">#REF!</definedName>
    <definedName name="tdtr2cnc">#REF!</definedName>
    <definedName name="tdtr2cvl">#REF!</definedName>
    <definedName name="tdvl1p">#REF!</definedName>
    <definedName name="TDxn">#REF!</definedName>
    <definedName name="te">#REF!</definedName>
    <definedName name="tecnuoc5">#REF!</definedName>
    <definedName name="Têi_diÖn_5_T">#REF!</definedName>
    <definedName name="temp">#REF!</definedName>
    <definedName name="Temp_Br">#REF!</definedName>
    <definedName name="Temp_Grad">#REF!</definedName>
    <definedName name="TEMPBR">#REF!</definedName>
    <definedName name="ten">#REF!</definedName>
    <definedName name="ten_tra_1BTN">#REF!</definedName>
    <definedName name="ten_tra_2BTN">#REF!</definedName>
    <definedName name="ten_tra_3BTN">#REF!</definedName>
    <definedName name="TenBang">#REF!</definedName>
    <definedName name="TenCap">#REF!</definedName>
    <definedName name="tenck">#REF!</definedName>
    <definedName name="TENCT">#REF!</definedName>
    <definedName name="Tengoi">#REF!</definedName>
    <definedName name="TenHMuc">#REF!</definedName>
    <definedName name="TenNgam">#REF!</definedName>
    <definedName name="TenTreo">#REF!</definedName>
    <definedName name="TenVtu">#REF!</definedName>
    <definedName name="tenvung">#REF!</definedName>
    <definedName name="Terminal_Serviceability">#REF!</definedName>
    <definedName name="test">#REF!</definedName>
    <definedName name="test1">#REF!</definedName>
    <definedName name="Test5">#REF!</definedName>
    <definedName name="text">#REF!,#REF!,#REF!,#REF!,#REF!</definedName>
    <definedName name="TGLS">#REF!</definedName>
    <definedName name="TGTH">#REF!</definedName>
    <definedName name="th">#REF!</definedName>
    <definedName name="TH.2002">#REF!</definedName>
    <definedName name="TH.CTrinh">#REF!</definedName>
    <definedName name="TH.QUY1">#REF!</definedName>
    <definedName name="TH.QUY2">#REF!</definedName>
    <definedName name="TH.T1">#REF!</definedName>
    <definedName name="TH.T2">#REF!</definedName>
    <definedName name="TH.T3">#REF!</definedName>
    <definedName name="TH.T4">#REF!</definedName>
    <definedName name="TH.T5">#REF!</definedName>
    <definedName name="TH.T6">#REF!</definedName>
    <definedName name="TH.Thang.1">#REF!</definedName>
    <definedName name="TH.Thang.10">#REF!</definedName>
    <definedName name="TH.Thang.11">#REF!</definedName>
    <definedName name="TH.Thang.12">#REF!</definedName>
    <definedName name="TH.Thang.2">#REF!</definedName>
    <definedName name="TH.Thang.3">#REF!</definedName>
    <definedName name="TH.Thang.4">#REF!</definedName>
    <definedName name="TH.Thang.5">#REF!</definedName>
    <definedName name="TH.Thang.6">#REF!</definedName>
    <definedName name="TH.Thang.7">#REF!</definedName>
    <definedName name="TH.Thang.8">#REF!</definedName>
    <definedName name="TH.Thang.9">#REF!</definedName>
    <definedName name="TH.tinh">#REF!</definedName>
    <definedName name="TH_VKHNN">#REF!</definedName>
    <definedName name="tha" hidden="1">{"'Sheet1'!$L$16"}</definedName>
    <definedName name="Þa__iÓm">#REF!</definedName>
    <definedName name="thai">#REF!</definedName>
    <definedName name="thang">#REF!</definedName>
    <definedName name="Thang_Long">#REF!</definedName>
    <definedName name="Thang_Long_GT">#REF!</definedName>
    <definedName name="thang10" hidden="1">{"'Sheet1'!$L$16"}</definedName>
    <definedName name="THANH" hidden="1">{"'Sheet1'!$L$16"}</definedName>
    <definedName name="Thanh_CT">#REF!</definedName>
    <definedName name="Thanh_Hoá">#REF!</definedName>
    <definedName name="Thanh_LC_tayvin">#REF!</definedName>
    <definedName name="Thanh_lý">#REF!</definedName>
    <definedName name="thanhdul">#REF!</definedName>
    <definedName name="thanhtien">#REF!</definedName>
    <definedName name="ThaoCauCu">#REF!</definedName>
    <definedName name="Thautinh">#REF!</definedName>
    <definedName name="ÞBM">#REF!</definedName>
    <definedName name="THchon">#REF!</definedName>
    <definedName name="Þcot">#REF!</definedName>
    <definedName name="ÞCTd4">#REF!</definedName>
    <definedName name="ÞCTt4">#REF!</definedName>
    <definedName name="THDA_copy" hidden="1">{"'Sheet1'!$L$16"}</definedName>
    <definedName name="Þdamd4">#REF!</definedName>
    <definedName name="Þdamt4">#REF!</definedName>
    <definedName name="THDS">#REF!</definedName>
    <definedName name="thdt">#REF!</definedName>
    <definedName name="THDT_CT_XOM_NOI">#REF!</definedName>
    <definedName name="THDT_HT_DAO_THUONG">#REF!</definedName>
    <definedName name="THDT_HT_XOM_NOI">#REF!</definedName>
    <definedName name="THDT_NPP_XOM_NOI">#REF!</definedName>
    <definedName name="THDT_TBA_XOM_NOI">#REF!</definedName>
    <definedName name="thep">#REF!</definedName>
    <definedName name="THEP_D32">#REF!</definedName>
    <definedName name="thepban">#REF!</definedName>
    <definedName name="ThepDinh">#REF!</definedName>
    <definedName name="thepduoi10">#REF!</definedName>
    <definedName name="thepduoi18">#REF!</definedName>
    <definedName name="thepgoc25_60">#REF!</definedName>
    <definedName name="thepgoc63_75">#REF!</definedName>
    <definedName name="thepgoc75">#REF!</definedName>
    <definedName name="thepgoc80_100">#REF!</definedName>
    <definedName name="thepma">10500</definedName>
    <definedName name="thepnaphl">#REF!</definedName>
    <definedName name="thepto">#REF!</definedName>
    <definedName name="theptren18">#REF!</definedName>
    <definedName name="theptron">#REF!</definedName>
    <definedName name="theptron12">#REF!</definedName>
    <definedName name="theptron14_22">#REF!</definedName>
    <definedName name="theptron6_8">#REF!</definedName>
    <definedName name="thetichck">#REF!</definedName>
    <definedName name="THGO1pnc">#REF!</definedName>
    <definedName name="thht">#REF!</definedName>
    <definedName name="THI">#REF!</definedName>
    <definedName name="Thickness_Base">#REF!</definedName>
    <definedName name="Thickness_Slab_d">#REF!</definedName>
    <definedName name="Thickness_Slab_nd">#REF!</definedName>
    <definedName name="Thickness_Slab_SA">#REF!</definedName>
    <definedName name="thinghiem">#REF!</definedName>
    <definedName name="ThiÕt_bÞ_phun_cat">#REF!</definedName>
    <definedName name="THkinhPhiToanBo">#REF!</definedName>
    <definedName name="THKL" hidden="1">{"'Sheet1'!$L$16"}</definedName>
    <definedName name="thkl2" hidden="1">{"'Sheet1'!$L$16"}</definedName>
    <definedName name="thkl3" hidden="1">{"'Sheet1'!$L$16"}</definedName>
    <definedName name="thkp3">#REF!</definedName>
    <definedName name="THKP7YT" hidden="1">{"'Sheet1'!$L$16"}</definedName>
    <definedName name="Þmong">#REF!</definedName>
    <definedName name="ÞNXoldk">#REF!</definedName>
    <definedName name="ThoatNuoc">#REF!</definedName>
    <definedName name="thongso">#REF!</definedName>
    <definedName name="THOP">"THOP"</definedName>
    <definedName name="Þsan">#REF!</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LMcap">#REF!</definedName>
    <definedName name="THToanBo">#REF!</definedName>
    <definedName name="THtoanbo2">#REF!</definedName>
    <definedName name="thtt">#REF!</definedName>
    <definedName name="thu" hidden="1">{"'Sheet1'!$L$16"}</definedName>
    <definedName name="Thu.von.dot1">#REF!</definedName>
    <definedName name="Thu.von.dot2">#REF!</definedName>
    <definedName name="Thu.von.dot3">#REF!</definedName>
    <definedName name="Thu.von.dot4">#REF!</definedName>
    <definedName name="Thu.von.dot5">#REF!</definedName>
    <definedName name="THU_MAKH">#REF!</definedName>
    <definedName name="THU_ST">#REF!</definedName>
    <definedName name="Thừa_Thiên_Huế">#REF!</definedName>
    <definedName name="THUDUC1">#REF!</definedName>
    <definedName name="THUDUC2">#REF!</definedName>
    <definedName name="thue">6</definedName>
    <definedName name="thuocno">#REF!</definedName>
    <definedName name="Thuvondot5">#REF!</definedName>
    <definedName name="thuy" hidden="1">{"'Sheet1'!$L$16"}</definedName>
    <definedName name="thvlmoi" hidden="1">{"'Sheet1'!$L$16"}</definedName>
    <definedName name="thvlmoimoi" hidden="1">{"'Sheet1'!$L$16"}</definedName>
    <definedName name="THXD2" hidden="1">{"'Sheet1'!$L$16"}</definedName>
    <definedName name="TI">#REF!</definedName>
    <definedName name="Tien">#REF!</definedName>
    <definedName name="tiendo">1094</definedName>
    <definedName name="TIENLUONG">#REF!</definedName>
    <definedName name="TIENVC">#REF!</definedName>
    <definedName name="Tiepdiama">9500</definedName>
    <definedName name="TIEU_HAO_VAT_TU_DZ0.4KV">#REF!</definedName>
    <definedName name="TIEU_HAO_VAT_TU_DZ22KV">#REF!</definedName>
    <definedName name="TIEU_HAO_VAT_TU_TBA">#REF!</definedName>
    <definedName name="tim_cau_trung">#REF!</definedName>
    <definedName name="Tim_cong">#REF!</definedName>
    <definedName name="Tim_lan_xuat_hien">#REF!</definedName>
    <definedName name="Tim_lan_xuat_hien_cong">#REF!</definedName>
    <definedName name="Tim_lan_xuat_hien_duong">#REF!</definedName>
    <definedName name="tim_xuat_hien">#REF!</definedName>
    <definedName name="time">#REF!</definedName>
    <definedName name="tinhqd">#REF!</definedName>
    <definedName name="tinhtrang16">[18]NSĐP!$P$7:$P$184</definedName>
    <definedName name="tinhtrangTH">[18]NSĐP!$V$7:$V$184</definedName>
    <definedName name="TIT">#REF!</definedName>
    <definedName name="TITAN">#REF!</definedName>
    <definedName name="tk">#REF!</definedName>
    <definedName name="TKCO_TKC">#REF!</definedName>
    <definedName name="TKCOÙ">#REF!</definedName>
    <definedName name="TKNO_TKC">#REF!</definedName>
    <definedName name="TKNÔÏ">#REF!</definedName>
    <definedName name="TKP">#REF!</definedName>
    <definedName name="TKYB">"TKYB"</definedName>
    <definedName name="TL">'[21]BM 1 NSNN'!$O$113</definedName>
    <definedName name="TL_PB">#REF!</definedName>
    <definedName name="TLAC120">#REF!</definedName>
    <definedName name="TLAC35">#REF!</definedName>
    <definedName name="TLAC50">#REF!</definedName>
    <definedName name="TLAC70">#REF!</definedName>
    <definedName name="TLAC95">#REF!</definedName>
    <definedName name="TLD">#REF!</definedName>
    <definedName name="TLDPK">#REF!</definedName>
    <definedName name="Tle">#REF!</definedName>
    <definedName name="Tle_1">#REF!</definedName>
    <definedName name="TLLP">#REF!</definedName>
    <definedName name="TLODA">[21]BANCO!$E$123</definedName>
    <definedName name="TLR">#REF!</definedName>
    <definedName name="TLTT_KHO1">#REF!</definedName>
    <definedName name="TLTT_UOT1">#REF!</definedName>
    <definedName name="TLTT_UOT2">#REF!</definedName>
    <definedName name="TLTT_UOT3">#REF!</definedName>
    <definedName name="TLTT_UOT4">#REF!</definedName>
    <definedName name="TLTT_UOT5">#REF!</definedName>
    <definedName name="TLTT_UOT6">#REF!</definedName>
    <definedName name="TLTT_UOT7">#REF!</definedName>
    <definedName name="tluong">#REF!</definedName>
    <definedName name="TLviet">100%-TLyen</definedName>
    <definedName name="TLY">#REF!</definedName>
    <definedName name="TLyen">0.3</definedName>
    <definedName name="TM">#REF!</definedName>
    <definedName name="TMDT1">#REF!</definedName>
    <definedName name="TMDT2">#REF!</definedName>
    <definedName name="TMDTmoi">#REF!</definedName>
    <definedName name="tmm1.5">#REF!</definedName>
    <definedName name="tmmg">#REF!</definedName>
    <definedName name="tn">#REF!</definedName>
    <definedName name="TN_b_qu_n">#REF!</definedName>
    <definedName name="TNChiuThue">#REF!</definedName>
    <definedName name="toadocap">#REF!</definedName>
    <definedName name="Toanbo">#REF!</definedName>
    <definedName name="toi5t">#REF!</definedName>
    <definedName name="tole">#REF!</definedName>
    <definedName name="ton">#REF!</definedName>
    <definedName name="Tong">#REF!</definedName>
    <definedName name="Tong_co">#REF!</definedName>
    <definedName name="TONG_DU_TOAN">#REF!</definedName>
    <definedName name="TONG_GIA_TRI_CONG_TRINH">#REF!</definedName>
    <definedName name="TONG_HOP_THI_NGHIEM_DZ0.4KV">#REF!</definedName>
    <definedName name="TONG_HOP_THI_NGHIEM_DZ22KV">#REF!</definedName>
    <definedName name="TONG_KE_TBA">#REF!</definedName>
    <definedName name="Tong_no">#REF!</definedName>
    <definedName name="tongbt">#REF!</definedName>
    <definedName name="tongcong">#REF!</definedName>
    <definedName name="tongdientich">#REF!</definedName>
    <definedName name="TONGDUTOAN">#REF!</definedName>
    <definedName name="tonghop" hidden="1">{"'Sheet1'!$L$16"}</definedName>
    <definedName name="Tonghop11">#REF!</definedName>
    <definedName name="TonghopHtxH">#REF!</definedName>
    <definedName name="TonghopHtxT">#REF!</definedName>
    <definedName name="tongmay">#REF!</definedName>
    <definedName name="tongnc">#REF!</definedName>
    <definedName name="tongthep">#REF!</definedName>
    <definedName name="tongthetich">#REF!</definedName>
    <definedName name="tongvl">#REF!</definedName>
    <definedName name="Tonmai">#REF!</definedName>
    <definedName name="TOP">#REF!</definedName>
    <definedName name="TopSlab_Tensile_Stress">#REF!</definedName>
    <definedName name="TOSHIBA">#REF!</definedName>
    <definedName name="TOT_PR_1">#REF!</definedName>
    <definedName name="TOT_PR_2">#REF!</definedName>
    <definedName name="TOT_PR_3">#REF!</definedName>
    <definedName name="TOT_PR_4">#REF!</definedName>
    <definedName name="TOTAL">#REF!</definedName>
    <definedName name="TotalLOSS">#REF!</definedName>
    <definedName name="TotalPeriods">#REF!</definedName>
    <definedName name="totbtoi">#REF!</definedName>
    <definedName name="tp">#REF!</definedName>
    <definedName name="TPCP" hidden="1">{"'Sheet1'!$L$16"}</definedName>
    <definedName name="Tph">#REF!</definedName>
    <definedName name="TPLRP">#REF!</definedName>
    <definedName name="tr_">#REF!</definedName>
    <definedName name="TR10HT">#REF!</definedName>
    <definedName name="TR11HT">#REF!</definedName>
    <definedName name="TR12HT">#REF!</definedName>
    <definedName name="TR13HT">#REF!</definedName>
    <definedName name="TR14HT">#REF!</definedName>
    <definedName name="TR17HT">#REF!</definedName>
    <definedName name="TR18HT">#REF!</definedName>
    <definedName name="TR1HT">#REF!</definedName>
    <definedName name="TR21HT">#REF!</definedName>
    <definedName name="TR22HT">#REF!</definedName>
    <definedName name="TR23HT">#REF!</definedName>
    <definedName name="TR24HT">#REF!</definedName>
    <definedName name="TR25HT">#REF!</definedName>
    <definedName name="TR26HT">#REF!</definedName>
    <definedName name="TR2HT">#REF!</definedName>
    <definedName name="TR3HT">#REF!</definedName>
    <definedName name="TR4HT">#REF!</definedName>
    <definedName name="TR5HT">#REF!</definedName>
    <definedName name="TR6HT">#REF!</definedName>
    <definedName name="TR7HT">#REF!</definedName>
    <definedName name="TR8HT">#REF!</definedName>
    <definedName name="TR9HT">#REF!</definedName>
    <definedName name="Tra_Cot">#REF!</definedName>
    <definedName name="Tra_DM_su_dung">#REF!</definedName>
    <definedName name="Tra_DM_su_dung_cau">#REF!</definedName>
    <definedName name="Tra_don_gia_KS">#REF!</definedName>
    <definedName name="Tra_DTCT">#REF!</definedName>
    <definedName name="Tra_gia">#REF!</definedName>
    <definedName name="Tra_gtxl_cong">#REF!</definedName>
    <definedName name="Tra_lÆn">#REF!</definedName>
    <definedName name="Tra_T_le_1">#REF!</definedName>
    <definedName name="Tra_ten_cong">#REF!</definedName>
    <definedName name="Tra_tim_hang_mucPT_trung">#REF!</definedName>
    <definedName name="Tra_TL">#REF!</definedName>
    <definedName name="Tra_TT">#REF!</definedName>
    <definedName name="Tra_ty_le">#REF!</definedName>
    <definedName name="Tra_ty_le2">#REF!</definedName>
    <definedName name="Tra_ty_le3">#REF!</definedName>
    <definedName name="Tra_ty_le4">#REF!</definedName>
    <definedName name="Tra_ty_le5">#REF!</definedName>
    <definedName name="TRA_VAT_LIEU">#REF!</definedName>
    <definedName name="Trà_Vinh">#REF!</definedName>
    <definedName name="TRA_VL">#REF!</definedName>
    <definedName name="tra_VL_1">#REF!</definedName>
    <definedName name="tra_vl1">#REF!</definedName>
    <definedName name="tra_xlbtn">#REF!</definedName>
    <definedName name="traA103">#REF!</definedName>
    <definedName name="trab">#REF!</definedName>
    <definedName name="trabtn">#REF!</definedName>
    <definedName name="Tracp">#REF!</definedName>
    <definedName name="TraDAH_H">#REF!</definedName>
    <definedName name="TRADE2">#REF!</definedName>
    <definedName name="TraK">#REF!</definedName>
    <definedName name="TRAM">#REF!</definedName>
    <definedName name="tramatcong1">#REF!</definedName>
    <definedName name="tramatcong2">#REF!</definedName>
    <definedName name="trambt60">#REF!</definedName>
    <definedName name="tramtbtn25">#REF!</definedName>
    <definedName name="tramtbtn30">#REF!</definedName>
    <definedName name="tramtbtn40">#REF!</definedName>
    <definedName name="tramtbtn50">#REF!</definedName>
    <definedName name="tramtbtn60">#REF!</definedName>
    <definedName name="tramtbtn80">#REF!</definedName>
    <definedName name="trang" hidden="1">{#N/A,#N/A,FALSE,"Chi tiÆt"}</definedName>
    <definedName name="TRANGE_d">#REF!</definedName>
    <definedName name="tranhietdo">#REF!</definedName>
    <definedName name="tratyle">#REF!</definedName>
    <definedName name="TRAvH">#REF!</definedName>
    <definedName name="TRAVL">#REF!</definedName>
    <definedName name="TrÇn_V_n_Minh">#REF!</definedName>
    <definedName name="TRHT">#REF!</definedName>
    <definedName name="TRISO">#REF!</definedName>
    <definedName name="Trô_P1">#REF!</definedName>
    <definedName name="Trô_P10">#REF!</definedName>
    <definedName name="Trô_P11">#REF!</definedName>
    <definedName name="Trô_P2">#REF!</definedName>
    <definedName name="Trô_P3">#REF!</definedName>
    <definedName name="Trô_P4">#REF!</definedName>
    <definedName name="Trô_P5">#REF!</definedName>
    <definedName name="Trô_P6">#REF!</definedName>
    <definedName name="Trô_P7">#REF!</definedName>
    <definedName name="Trô_P8">#REF!</definedName>
    <definedName name="Trô_P9">#REF!</definedName>
    <definedName name="tron250">#REF!</definedName>
    <definedName name="tron25th">#REF!</definedName>
    <definedName name="tron60th">#REF!</definedName>
    <definedName name="tronbetong100">#REF!</definedName>
    <definedName name="tronbetong1150">#REF!</definedName>
    <definedName name="tronbetong150">#REF!</definedName>
    <definedName name="tronbetong1600">#REF!</definedName>
    <definedName name="tronbetong200">#REF!</definedName>
    <definedName name="tronbetong250">#REF!</definedName>
    <definedName name="tronbetong425">#REF!</definedName>
    <definedName name="tronbetong500">#REF!</definedName>
    <definedName name="tronbetong800">#REF!</definedName>
    <definedName name="tronbt250">#REF!</definedName>
    <definedName name="tronvua110">#REF!</definedName>
    <definedName name="tronvua150">#REF!</definedName>
    <definedName name="tronvua200">#REF!</definedName>
    <definedName name="tronvua250">#REF!</definedName>
    <definedName name="tronvua325">#REF!</definedName>
    <definedName name="trt">#REF!</definedName>
    <definedName name="tru_can">#REF!</definedName>
    <definedName name="trung">{"Thuxm2.xls","Sheet1"}</definedName>
    <definedName name="ts">#REF!</definedName>
    <definedName name="tsI">#REF!</definedName>
    <definedName name="tt">#REF!</definedName>
    <definedName name="TT.1">[11]NSĐP!$U$14:$U$240</definedName>
    <definedName name="TT.2">[11]NSĐP!$V$14:$V$240</definedName>
    <definedName name="TT_1P">#REF!</definedName>
    <definedName name="TT_3p">#REF!</definedName>
    <definedName name="ttam">#REF!</definedName>
    <definedName name="ttao">#REF!</definedName>
    <definedName name="ttbt">#REF!</definedName>
    <definedName name="TTCto">#REF!</definedName>
    <definedName name="Ttd">#REF!</definedName>
    <definedName name="TTDD1P">#REF!</definedName>
    <definedName name="TTDKKH">#REF!</definedName>
    <definedName name="TTDZ">#REF!</definedName>
    <definedName name="TTDZ04">#REF!</definedName>
    <definedName name="TTDZ35">#REF!</definedName>
    <definedName name="tthi">#REF!</definedName>
    <definedName name="ttinh">#REF!</definedName>
    <definedName name="TTLB1">#REF!</definedName>
    <definedName name="TTLB2">#REF!</definedName>
    <definedName name="TTLB3">#REF!</definedName>
    <definedName name="TTMTC">#REF!</definedName>
    <definedName name="TTNC">#REF!</definedName>
    <definedName name="tto">#REF!</definedName>
    <definedName name="ttoxtp">#REF!</definedName>
    <definedName name="Ttr">#REF!</definedName>
    <definedName name="ttronmk">#REF!</definedName>
    <definedName name="TTTH2" hidden="1">{"'Sheet1'!$L$16"}</definedName>
    <definedName name="tttt">#REF!</definedName>
    <definedName name="ttttt" hidden="1">{"'Sheet1'!$L$16"}</definedName>
    <definedName name="TTTTTTTTT" hidden="1">{"'Sheet1'!$L$16"}</definedName>
    <definedName name="ttttttttttt" hidden="1">{"'Sheet1'!$L$16"}</definedName>
    <definedName name="TTVAn5">#REF!</definedName>
    <definedName name="Tu_dung_ton_that">#REF!</definedName>
    <definedName name="TUAN45">#REF!</definedName>
    <definedName name="TUAN46">#REF!</definedName>
    <definedName name="TUAN48">#REF!</definedName>
    <definedName name="TUAN49">#REF!</definedName>
    <definedName name="TUAN50">#REF!</definedName>
    <definedName name="TUAN51">#REF!</definedName>
    <definedName name="TUAN52">#REF!</definedName>
    <definedName name="tuoåi">#REF!</definedName>
    <definedName name="Tuong_chan">#REF!</definedName>
    <definedName name="Tuong_dau_HD">#REF!</definedName>
    <definedName name="TuongChan">#REF!</definedName>
    <definedName name="tuppppppppppppppppppp">#REF!</definedName>
    <definedName name="TuVan">#REF!</definedName>
    <definedName name="tuyen">#REF!</definedName>
    <definedName name="tuyennhanh" hidden="1">{"'Sheet1'!$L$16"}</definedName>
    <definedName name="tuynen" hidden="1">{"'Sheet1'!$L$16"}</definedName>
    <definedName name="TV">#REF!</definedName>
    <definedName name="TV.QUY1">#REF!</definedName>
    <definedName name="TV.T1">#REF!</definedName>
    <definedName name="TV.T2">#REF!</definedName>
    <definedName name="TV.T3">#REF!</definedName>
    <definedName name="TV.T4">#REF!</definedName>
    <definedName name="TV.T5">#REF!</definedName>
    <definedName name="TV.T6">#REF!</definedName>
    <definedName name="tv75nc">#REF!</definedName>
    <definedName name="tv75vl">#REF!</definedName>
    <definedName name="tvbt">#REF!</definedName>
    <definedName name="tvg">#REF!</definedName>
    <definedName name="Tvk">#REF!</definedName>
    <definedName name="TW">#REF!</definedName>
    <definedName name="Twister">#REF!</definedName>
    <definedName name="TXB11QBINHCHANH">#REF!</definedName>
    <definedName name="TXB11QBINHTAN">#REF!</definedName>
    <definedName name="TXB11QBINHTHANH1">#REF!</definedName>
    <definedName name="TXB11QBINHTHANH2">#REF!</definedName>
    <definedName name="TXB11QCUCHI">#REF!</definedName>
    <definedName name="TXB11QGOVAP1">#REF!</definedName>
    <definedName name="TXB11QGOVAP2">#REF!</definedName>
    <definedName name="TXB11QHOCMON">#REF!</definedName>
    <definedName name="TXB11QPHUNHUAN">#REF!</definedName>
    <definedName name="TXB11QTANBINH1">#REF!</definedName>
    <definedName name="TXB11QTANBINH2">#REF!</definedName>
    <definedName name="TXB11QTANPHU">#REF!</definedName>
    <definedName name="TXB11QTHUDUC1">#REF!</definedName>
    <definedName name="TXB11QTHUDUC2">#REF!</definedName>
    <definedName name="TXB11QUAN1">#REF!</definedName>
    <definedName name="TXB11QUAN10">#REF!</definedName>
    <definedName name="TXB11QUAN11">#REF!</definedName>
    <definedName name="TXB11QUAN12">#REF!</definedName>
    <definedName name="TXB11QUAN2">#REF!</definedName>
    <definedName name="TXB11QUAN4">#REF!</definedName>
    <definedName name="TXB11QUAN6B">#REF!</definedName>
    <definedName name="TXB11QUAN7">#REF!</definedName>
    <definedName name="TXB11QUAN8A">#REF!</definedName>
    <definedName name="TXB11QUAN8B">#REF!</definedName>
    <definedName name="TXB44QUAN5">#REF!</definedName>
    <definedName name="TXB44QUAN6A">#REF!</definedName>
    <definedName name="Txk">#REF!</definedName>
    <definedName name="Ty_gia">#REF!</definedName>
    <definedName name="Ty_gia_yen">#REF!</definedName>
    <definedName name="ty_le">#REF!</definedName>
    <definedName name="Ty_Le_1">#REF!</definedName>
    <definedName name="ty_le_2">#REF!</definedName>
    <definedName name="ty_le_3">#REF!</definedName>
    <definedName name="ty_le_BTN">#REF!</definedName>
    <definedName name="Ty_le1">#REF!</definedName>
    <definedName name="tyle">#REF!</definedName>
    <definedName name="tyle2">#REF!</definedName>
    <definedName name="Type_1">#REF!</definedName>
    <definedName name="Type_2">#REF!</definedName>
    <definedName name="TYT" localSheetId="0">BlankMacro1</definedName>
    <definedName name="TYT" localSheetId="1">BlankMacro1</definedName>
    <definedName name="TYT">BlankMacro1</definedName>
    <definedName name="tytrong16so5nam">'[17]PLI CTrinh'!$CN$10</definedName>
    <definedName name="u" hidden="1">{"'Sheet1'!$L$16"}</definedName>
    <definedName name="ư" hidden="1">{"'Sheet1'!$L$16"}</definedName>
    <definedName name="U_tien">#REF!</definedName>
    <definedName name="u8l5">#REF!</definedName>
    <definedName name="Ucoc">#REF!</definedName>
    <definedName name="ufny">#REF!</definedName>
    <definedName name="un">#REF!</definedName>
    <definedName name="UNIT">#REF!</definedName>
    <definedName name="Unit_Price">#REF!</definedName>
    <definedName name="unitt" localSheetId="0">BlankMacro1</definedName>
    <definedName name="unitt" localSheetId="1">BlankMacro1</definedName>
    <definedName name="unitt">BlankMacro1</definedName>
    <definedName name="UNL">#REF!</definedName>
    <definedName name="UP">#REF!,#REF!,#REF!,#REF!,#REF!,#REF!,#REF!,#REF!,#REF!,#REF!,#REF!</definedName>
    <definedName name="upnoc">#REF!</definedName>
    <definedName name="upperlowlandlimit">#REF!</definedName>
    <definedName name="Ur">#REF!</definedName>
    <definedName name="USCT">#REF!</definedName>
    <definedName name="USCTKU">#REF!</definedName>
    <definedName name="usd">15720</definedName>
    <definedName name="USKC">#REF!</definedName>
    <definedName name="USNC">#REF!</definedName>
    <definedName name="ut" localSheetId="0">BlankMacro1</definedName>
    <definedName name="ut" localSheetId="1">BlankMacro1</definedName>
    <definedName name="ut">BlankMacro1</definedName>
    <definedName name="UT_1">#REF!</definedName>
    <definedName name="UT1_373">#REF!</definedName>
    <definedName name="utye" hidden="1">{"'Sheet1'!$L$16"}</definedName>
    <definedName name="uu">#REF!</definedName>
    <definedName name="v" hidden="1">{"'Sheet1'!$L$16"}</definedName>
    <definedName name="V.1">#REF!</definedName>
    <definedName name="V.10">#REF!</definedName>
    <definedName name="V.11">#REF!</definedName>
    <definedName name="V.12">#REF!</definedName>
    <definedName name="V.13">#REF!</definedName>
    <definedName name="V.14">#REF!</definedName>
    <definedName name="V.15">#REF!</definedName>
    <definedName name="V.16">#REF!</definedName>
    <definedName name="V.17">#REF!</definedName>
    <definedName name="V.18">#REF!</definedName>
    <definedName name="V.2">#REF!</definedName>
    <definedName name="V.3">#REF!</definedName>
    <definedName name="V.4">#REF!</definedName>
    <definedName name="V.5">#REF!</definedName>
    <definedName name="V.6">#REF!</definedName>
    <definedName name="V.7">#REF!</definedName>
    <definedName name="V.8">#REF!</definedName>
    <definedName name="V.9">#REF!</definedName>
    <definedName name="v_25">#REF!</definedName>
    <definedName name="V_a_b__t_ng_M200____1x2">ptdg</definedName>
    <definedName name="V_t_tõ">#REF!</definedName>
    <definedName name="VAÄT_LIEÄU">"nhandongia"</definedName>
    <definedName name="vaidia">#REF!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lues_Entered" localSheetId="0">IF(Loan_Amount*Interest_Rate*Loan_Years*Loan_Start&gt;0,1,0)</definedName>
    <definedName name="Values_Entered" localSheetId="1">IF(Loan_Amount*Interest_Rate*Loan_Years*Loan_Start&gt;0,1,0)</definedName>
    <definedName name="Values_Entered">IF(Loan_Amount*Interest_Rate*Loan_Years*Loan_Start&gt;0,1,0)</definedName>
    <definedName name="Van_an_toaìn">#REF!</definedName>
    <definedName name="VAN_CHUYEN_DUONG_DAI_DZ0.4KV">#REF!</definedName>
    <definedName name="VAN_CHUYEN_DUONG_DAI_DZ22KV">#REF!</definedName>
    <definedName name="VAN_CHUYEN_VAT_TU_CHUNG">#REF!</definedName>
    <definedName name="VAN_TRUNG_CHUYEN_VAT_TU_CHUNG">#REF!</definedName>
    <definedName name="vanchuyen">#REF!</definedName>
    <definedName name="VanChuyenDam">#REF!</definedName>
    <definedName name="VARIINST">#REF!</definedName>
    <definedName name="VARIPURC">#REF!</definedName>
    <definedName name="vat">#REF!</definedName>
    <definedName name="VAT_04">#REF!</definedName>
    <definedName name="VAT_35">#REF!</definedName>
    <definedName name="VAT_Cto">#REF!</definedName>
    <definedName name="VAT_LIEU_DEN_CHAN_CONG_TRINH">#REF!</definedName>
    <definedName name="vat_lieu_KVIII">#REF!</definedName>
    <definedName name="VAT_TB">#REF!</definedName>
    <definedName name="VAT_TBA">#REF!</definedName>
    <definedName name="Vat_tu">#REF!</definedName>
    <definedName name="VAT_XLTBA">#REF!</definedName>
    <definedName name="vatlieu">#REF!</definedName>
    <definedName name="Vatlieu1">#REF!</definedName>
    <definedName name="Vatlieu2">#REF!</definedName>
    <definedName name="Vatlieu3">#REF!</definedName>
    <definedName name="VatLieuKhac">#REF!</definedName>
    <definedName name="VATM" hidden="1">{"'Sheet1'!$L$16"}</definedName>
    <definedName name="Vattu">#REF!</definedName>
    <definedName name="Váût_liãûu">#REF!</definedName>
    <definedName name="Vbs">#REF!</definedName>
    <definedName name="vbtchongnuocm300">#REF!</definedName>
    <definedName name="vbtm150">#REF!</definedName>
    <definedName name="vbtm300">#REF!</definedName>
    <definedName name="vbtm400">#REF!</definedName>
    <definedName name="Vbtr">#REF!</definedName>
    <definedName name="Vc">#REF!</definedName>
    <definedName name="vcc">#REF!</definedName>
    <definedName name="vccat0.4">#REF!</definedName>
    <definedName name="vccatv">#REF!</definedName>
    <definedName name="vccot">#REF!</definedName>
    <definedName name="vccot0.4">#REF!</definedName>
    <definedName name="vccot35">#REF!</definedName>
    <definedName name="vccott">#REF!</definedName>
    <definedName name="vccottt">#REF!</definedName>
    <definedName name="vcd">#REF!</definedName>
    <definedName name="vcda">#REF!</definedName>
    <definedName name="vcda0.4">#REF!</definedName>
    <definedName name="vcdatc2">#REF!</definedName>
    <definedName name="vcdatc3">#REF!</definedName>
    <definedName name="vcdatd">#REF!</definedName>
    <definedName name="vcday">#REF!</definedName>
    <definedName name="vcdc">#REF!</definedName>
    <definedName name="VCDC400">#REF!</definedName>
    <definedName name="vcdctc">#REF!</definedName>
    <definedName name="vcddx">#REF!</definedName>
    <definedName name="vcdungcu0.4">#REF!</definedName>
    <definedName name="vcdungcu35">#REF!</definedName>
    <definedName name="vcg">#REF!</definedName>
    <definedName name="vcgo">#REF!</definedName>
    <definedName name="vcgo0.4">#REF!</definedName>
    <definedName name="VCHT">#REF!</definedName>
    <definedName name="vcn">#REF!</definedName>
    <definedName name="vcnuoc0.4">#REF!</definedName>
    <definedName name="vcoto" hidden="1">{"'Sheet1'!$L$16"}</definedName>
    <definedName name="VCP">#REF!</definedName>
    <definedName name="vcpk">#REF!</definedName>
    <definedName name="VCS">#REF!</definedName>
    <definedName name="vcsat0.4">#REF!</definedName>
    <definedName name="vcsat35">#REF!</definedName>
    <definedName name="vcsu">#REF!</definedName>
    <definedName name="vct">#REF!</definedName>
    <definedName name="vctb">#REF!</definedName>
    <definedName name="vctmong">#REF!</definedName>
    <definedName name="vctre">#REF!</definedName>
    <definedName name="VCTT">#REF!</definedName>
    <definedName name="VCVBT1">#REF!</definedName>
    <definedName name="VCVBT2">#REF!</definedName>
    <definedName name="vcxi">#REF!</definedName>
    <definedName name="vcxm">#REF!</definedName>
    <definedName name="vcxm0.4">#REF!</definedName>
    <definedName name="vd">#REF!</definedName>
    <definedName name="vd3p">#REF!</definedName>
    <definedName name="vdauketqua">#REF!</definedName>
    <definedName name="vdieukien">#REF!</definedName>
    <definedName name="vdv" hidden="1">#N/A</definedName>
    <definedName name="vdv_1">"#REF!"</definedName>
    <definedName name="Vf">#REF!</definedName>
    <definedName name="Vfri">#REF!</definedName>
    <definedName name="vgio">#REF!</definedName>
    <definedName name="vgk">#REF!</definedName>
    <definedName name="vgt">#REF!</definedName>
    <definedName name="VH" hidden="1">{"'Sheet1'!$L$16"}</definedName>
    <definedName name="VHbom">#REF!</definedName>
    <definedName name="Via_He">#REF!</definedName>
    <definedName name="Viet" hidden="1">{"'Sheet1'!$L$16"}</definedName>
    <definedName name="VIEW">#REF!</definedName>
    <definedName name="vinhlong" hidden="1">{"'Sheet1'!$L$16"}</definedName>
    <definedName name="vk">#REF!</definedName>
    <definedName name="vkcauthang">#REF!</definedName>
    <definedName name="vkds">#REF!</definedName>
    <definedName name="vketqua">#REF!</definedName>
    <definedName name="VKS">#REF!</definedName>
    <definedName name="vksan">#REF!</definedName>
    <definedName name="vktc">#REF!</definedName>
    <definedName name="VL" hidden="1">{"'Sheet1'!$L$16"}</definedName>
    <definedName name="VL.M10.1">#REF!</definedName>
    <definedName name="VL.M10.2">#REF!</definedName>
    <definedName name="VL.MDT">#REF!</definedName>
    <definedName name="VL_CSC">#REF!</definedName>
    <definedName name="VL_CSCT">#REF!</definedName>
    <definedName name="VL_CTXD">#REF!</definedName>
    <definedName name="VL_RD">#REF!</definedName>
    <definedName name="VL_TD">#REF!</definedName>
    <definedName name="vl1p">#REF!</definedName>
    <definedName name="vl3p">#REF!</definedName>
    <definedName name="vlbaotaibovay">#REF!</definedName>
    <definedName name="VLBS">#N/A</definedName>
    <definedName name="vlc">#REF!</definedName>
    <definedName name="Vlcap0.7">#REF!</definedName>
    <definedName name="VLcap1">#REF!</definedName>
    <definedName name="vlct" hidden="1">{"'Sheet1'!$L$16"}</definedName>
    <definedName name="VLCT3p">#REF!</definedName>
    <definedName name="vlctbb">#REF!</definedName>
    <definedName name="vldg">#REF!</definedName>
    <definedName name="vldn400">#REF!</definedName>
    <definedName name="vldn600">#REF!</definedName>
    <definedName name="VLIEU">#REF!</definedName>
    <definedName name="VLKday">#REF!</definedName>
    <definedName name="VLM">#REF!</definedName>
    <definedName name="VLP">#REF!</definedName>
    <definedName name="VLT">#REF!</definedName>
    <definedName name="vlthepnaphl">#REF!</definedName>
    <definedName name="vltram">#REF!</definedName>
    <definedName name="VLxaydung">#REF!</definedName>
    <definedName name="Vn_fri">#REF!</definedName>
    <definedName name="VND">#REF!</definedName>
    <definedName name="vnhapdieukien">#REF!</definedName>
    <definedName name="Von.KL">#REF!</definedName>
    <definedName name="vothi" hidden="1">{"'Sheet1'!$L$16"}</definedName>
    <definedName name="vr3p">#REF!</definedName>
    <definedName name="Vs">#REF!</definedName>
    <definedName name="VT">#REF!</definedName>
    <definedName name="vthang">#REF!</definedName>
    <definedName name="vtu">#REF!</definedName>
    <definedName name="VTVUA">#REF!</definedName>
    <definedName name="Vu">#REF!</definedName>
    <definedName name="VÙ">#REF!</definedName>
    <definedName name="Vu_">#REF!</definedName>
    <definedName name="Vua">#REF!</definedName>
    <definedName name="VuaBT">#REF!</definedName>
    <definedName name="vung">#REF!</definedName>
    <definedName name="VUNG_NH1">#REF!</definedName>
    <definedName name="vung_nh2">#REF!</definedName>
    <definedName name="vung2">#REF!</definedName>
    <definedName name="vungbc">#REF!</definedName>
    <definedName name="vungdcd">#REF!</definedName>
    <definedName name="vungdcl">#REF!</definedName>
    <definedName name="vungnhapk">#REF!</definedName>
    <definedName name="vungnhapl">#REF!</definedName>
    <definedName name="vungtruong">#REF!</definedName>
    <definedName name="vungxuatk">#REF!</definedName>
    <definedName name="vungxuatl">#REF!</definedName>
    <definedName name="vungz">#REF!</definedName>
    <definedName name="vvv">#REF!</definedName>
    <definedName name="vvvvvvvvvvvvv">#REF!</definedName>
    <definedName name="vxadn">#REF!</definedName>
    <definedName name="vxah">#REF!</definedName>
    <definedName name="vxah1">#REF!</definedName>
    <definedName name="vxaqn">#REF!</definedName>
    <definedName name="vxaqn2">#REF!</definedName>
    <definedName name="vxbbd">#REF!</definedName>
    <definedName name="vxbdn">#REF!</definedName>
    <definedName name="vxbh">#REF!</definedName>
    <definedName name="vxbqn">#REF!</definedName>
    <definedName name="vxbqn2">#REF!</definedName>
    <definedName name="vxcbd">#REF!</definedName>
    <definedName name="vxcdn">#REF!</definedName>
    <definedName name="vxch">#REF!</definedName>
    <definedName name="vxcqn">#REF!</definedName>
    <definedName name="vxcqn2">#REF!</definedName>
    <definedName name="Vxk">#REF!</definedName>
    <definedName name="vxuan">#REF!</definedName>
    <definedName name="W">#REF!</definedName>
    <definedName name="W_18_Season_Average">#REF!</definedName>
    <definedName name="W_Class1">#REF!</definedName>
    <definedName name="W_Class2">#REF!</definedName>
    <definedName name="W_Class3">#REF!</definedName>
    <definedName name="W_Class4">#REF!</definedName>
    <definedName name="W_Class5">#REF!</definedName>
    <definedName name="W13Y2212">#REF!</definedName>
    <definedName name="W18_Season">#REF!</definedName>
    <definedName name="w5yn4">#REF!</definedName>
    <definedName name="Wat_tec">#REF!</definedName>
    <definedName name="watertruck">#REF!</definedName>
    <definedName name="waterway">#REF!</definedName>
    <definedName name="wb">#REF!</definedName>
    <definedName name="wc">#REF!</definedName>
    <definedName name="wct">#REF!</definedName>
    <definedName name="WD">#REF!</definedName>
    <definedName name="Wdaymong">#REF!</definedName>
    <definedName name="Widenlane_d">#REF!</definedName>
    <definedName name="Widenlane_nd">#REF!</definedName>
    <definedName name="WIND">#REF!</definedName>
    <definedName name="WIRE1">5</definedName>
    <definedName name="Wl">#REF!</definedName>
    <definedName name="Wp">#REF!</definedName>
    <definedName name="WPF">#REF!</definedName>
    <definedName name="wr" hidden="1">{#N/A,#N/A,FALSE,"Chi tiÆt"}</definedName>
    <definedName name="wrn.aaa." hidden="1">{#N/A,#N/A,FALSE,"Sheet1";#N/A,#N/A,FALSE,"Sheet1";#N/A,#N/A,FALSE,"Sheet1"}</definedName>
    <definedName name="wrn.aaa.1" hidden="1">{#N/A,#N/A,FALSE,"Sheet1";#N/A,#N/A,FALSE,"Sheet1";#N/A,#N/A,FALSE,"Sheet1"}</definedName>
    <definedName name="wrn.Bang._.ke._.nhan._.hang." hidden="1">{#N/A,#N/A,FALSE,"Ke khai NH"}</definedName>
    <definedName name="wrn.Che._.do._.duoc._.huong." hidden="1">{#N/A,#N/A,FALSE,"BN (2)"}</definedName>
    <definedName name="wrn.chi._.tiÆt." hidden="1">{#N/A,#N/A,FALSE,"Chi tiÆt"}</definedName>
    <definedName name="wrn.cong." hidden="1">{#N/A,#N/A,FALSE,"Sheet1"}</definedName>
    <definedName name="wrn.Giáy._.bao._.no." hidden="1">{#N/A,#N/A,FALSE,"BN"}</definedName>
    <definedName name="wrn.Report." hidden="1">{"Offgrid",#N/A,FALSE,"OFFGRID";"Region",#N/A,FALSE,"REGION";"Offgrid -2",#N/A,FALSE,"OFFGRID";"WTP",#N/A,FALSE,"WTP";"WTP -2",#N/A,FALSE,"WTP";"Project",#N/A,FALSE,"PROJECT";"Summary -2",#N/A,FALSE,"SUMMARY"}</definedName>
    <definedName name="wrn.vd." hidden="1">{#N/A,#N/A,TRUE,"BT M200 da 10x20"}</definedName>
    <definedName name="wrnf.report" hidden="1">{"Offgrid",#N/A,FALSE,"OFFGRID";"Region",#N/A,FALSE,"REGION";"Offgrid -2",#N/A,FALSE,"OFFGRID";"WTP",#N/A,FALSE,"WTP";"WTP -2",#N/A,FALSE,"WTP";"Project",#N/A,FALSE,"PROJECT";"Summary -2",#N/A,FALSE,"SUMMARY"}</definedName>
    <definedName name="ws">#REF!</definedName>
    <definedName name="Wss">#REF!</definedName>
    <definedName name="Wst">#REF!</definedName>
    <definedName name="wt">#REF!</definedName>
    <definedName name="wtn">#REF!</definedName>
    <definedName name="wtru">#REF!</definedName>
    <definedName name="wup">#REF!</definedName>
    <definedName name="WW">#N/A</definedName>
    <definedName name="Wzb">#REF!</definedName>
    <definedName name="Wzt">#REF!</definedName>
    <definedName name="X">#REF!</definedName>
    <definedName name="X_">#REF!</definedName>
    <definedName name="x_hien">#REF!</definedName>
    <definedName name="x_list">#REF!</definedName>
    <definedName name="X0.4">#REF!</definedName>
    <definedName name="x1_">#REF!</definedName>
    <definedName name="x1pind">#REF!</definedName>
    <definedName name="X1pINDnc">#REF!</definedName>
    <definedName name="X1pINDvc">#REF!</definedName>
    <definedName name="X1pINDvl">#REF!</definedName>
    <definedName name="x1ping">#REF!</definedName>
    <definedName name="X1pINGnc">#REF!</definedName>
    <definedName name="X1pINGvc">#REF!</definedName>
    <definedName name="X1pINGvl">#REF!</definedName>
    <definedName name="x1pint">#REF!</definedName>
    <definedName name="x2_">#REF!</definedName>
    <definedName name="XA">#REF!</definedName>
    <definedName name="xa1pm">#REF!</definedName>
    <definedName name="xa3pm">#REF!</definedName>
    <definedName name="XayLapKhac">#REF!</definedName>
    <definedName name="XB_80">#REF!</definedName>
    <definedName name="XBCNCKT">5600</definedName>
    <definedName name="xc">#REF!</definedName>
    <definedName name="XCCT">0.5</definedName>
    <definedName name="xcp">#REF!</definedName>
    <definedName name="xd0.6">#REF!</definedName>
    <definedName name="xd1.3">#REF!</definedName>
    <definedName name="xd1.5">#REF!</definedName>
    <definedName name="XDCBT10">{"Book1","Bang chia luong.xls"}</definedName>
    <definedName name="xdd">#REF!</definedName>
    <definedName name="XDDHT">#REF!</definedName>
    <definedName name="XDTB">#REF!</definedName>
    <definedName name="XDTT">#REF!</definedName>
    <definedName name="xe">#REF!</definedName>
    <definedName name="Xe_lao_dÇm">#REF!</definedName>
    <definedName name="xelaodam">#REF!</definedName>
    <definedName name="xerox">#REF!</definedName>
    <definedName name="xethung10t">#REF!</definedName>
    <definedName name="xetreo">#REF!</definedName>
    <definedName name="xetuoinhua190">#REF!</definedName>
    <definedName name="xfco">#REF!</definedName>
    <definedName name="xfco3p">#REF!</definedName>
    <definedName name="XFCOnc">#REF!</definedName>
    <definedName name="xfcotnc">#REF!</definedName>
    <definedName name="xfcotvl">#REF!</definedName>
    <definedName name="XFCOvl">#REF!</definedName>
    <definedName name="xgc100">#REF!</definedName>
    <definedName name="xgc150">#REF!</definedName>
    <definedName name="xgc200">#REF!</definedName>
    <definedName name="xh">#REF!</definedName>
    <definedName name="xhn">#REF!</definedName>
    <definedName name="xi">#REF!</definedName>
    <definedName name="xig">#REF!</definedName>
    <definedName name="xig1">#REF!</definedName>
    <definedName name="xig1p">#REF!</definedName>
    <definedName name="xig3p">#REF!</definedName>
    <definedName name="XIGnc">#REF!</definedName>
    <definedName name="xignc3p">#REF!</definedName>
    <definedName name="XIGvc">#REF!</definedName>
    <definedName name="XIGvl">#REF!</definedName>
    <definedName name="xigvl3p">#REF!</definedName>
    <definedName name="XII200">#REF!</definedName>
    <definedName name="ximang">#REF!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#REF!</definedName>
    <definedName name="xinnc3p">#REF!</definedName>
    <definedName name="xint1p">#REF!</definedName>
    <definedName name="XINvc">#REF!</definedName>
    <definedName name="XINvl">#REF!</definedName>
    <definedName name="xinvl3p">#REF!</definedName>
    <definedName name="xit">#REF!</definedName>
    <definedName name="xit1">#REF!</definedName>
    <definedName name="xit1p">#REF!</definedName>
    <definedName name="xit23p">#REF!</definedName>
    <definedName name="xit2nc3p">#REF!</definedName>
    <definedName name="xit2vl3p">#REF!</definedName>
    <definedName name="xit3p">#REF!</definedName>
    <definedName name="XITnc">#REF!</definedName>
    <definedName name="xitnc3p">#REF!</definedName>
    <definedName name="XITvc">#REF!</definedName>
    <definedName name="XITvl">#REF!</definedName>
    <definedName name="xitvl3p">#REF!</definedName>
    <definedName name="xk">#REF!</definedName>
    <definedName name="xk0.6">#REF!</definedName>
    <definedName name="xk1.3">#REF!</definedName>
    <definedName name="xk1.5">#REF!</definedName>
    <definedName name="xkich">#REF!</definedName>
    <definedName name="Xkoto">#REF!</definedName>
    <definedName name="Xkxn">#REF!</definedName>
    <definedName name="xl">#REF!</definedName>
    <definedName name="XL_TBA">#REF!</definedName>
    <definedName name="xl3x250">#REF!</definedName>
    <definedName name="XL3X400">#REF!</definedName>
    <definedName name="xlc">#REF!</definedName>
    <definedName name="xld1.4">#REF!</definedName>
    <definedName name="xlk">#REF!</definedName>
    <definedName name="xlk1.4">#REF!</definedName>
    <definedName name="XLP">#REF!</definedName>
    <definedName name="xls" hidden="1">{"'Sheet1'!$L$16"}</definedName>
    <definedName name="xlttbninh" hidden="1">{"'Sheet1'!$L$16"}</definedName>
    <definedName name="XLxa">#REF!</definedName>
    <definedName name="XM">#REF!</definedName>
    <definedName name="XM.M10.1">#REF!</definedName>
    <definedName name="XM.M10.2">#REF!</definedName>
    <definedName name="XM.MDT">#REF!</definedName>
    <definedName name="XMAX">#REF!</definedName>
    <definedName name="XMB30">#REF!</definedName>
    <definedName name="XMB40">#REF!</definedName>
    <definedName name="xmBim">#REF!</definedName>
    <definedName name="XMBT">#REF!</definedName>
    <definedName name="xmBut">#REF!</definedName>
    <definedName name="xmcax">#REF!</definedName>
    <definedName name="XMIN">#REF!</definedName>
    <definedName name="xmp40">#REF!</definedName>
    <definedName name="xn">#REF!</definedName>
    <definedName name="xoanhapk">#REF!,#REF!</definedName>
    <definedName name="xoanhapl">#REF!,#REF!</definedName>
    <definedName name="xoaxuatk">#REF!</definedName>
    <definedName name="xoaxuatl">#REF!</definedName>
    <definedName name="xp">#REF!</definedName>
    <definedName name="XS">#REF!</definedName>
    <definedName name="Xsi">#REF!</definedName>
    <definedName name="XTKKTTC">7500</definedName>
    <definedName name="XUAÁT">#REF!</definedName>
    <definedName name="XUÁN">#REF!</definedName>
    <definedName name="Xuân">#REF!</definedName>
    <definedName name="Xuat_hien2">#REF!</definedName>
    <definedName name="Xuat_hien3">#REF!</definedName>
    <definedName name="xuchoi0.15">#REF!</definedName>
    <definedName name="xuchoi0.25">#REF!</definedName>
    <definedName name="xuchoi0.3">#REF!</definedName>
    <definedName name="xuchoi0.35">#REF!</definedName>
    <definedName name="xuchoi0.4">#REF!</definedName>
    <definedName name="xuchoi0.65">#REF!</definedName>
    <definedName name="xuchoi0.75">#REF!</definedName>
    <definedName name="xuchoi1.25">#REF!</definedName>
    <definedName name="xuclat0.4">#REF!</definedName>
    <definedName name="xuclat1">#REF!</definedName>
    <definedName name="xuclat1.65">#REF!</definedName>
    <definedName name="xuclat2">#REF!</definedName>
    <definedName name="xuclat2.8">#REF!</definedName>
    <definedName name="xucxich0.22">#REF!</definedName>
    <definedName name="xucxich0.25">#REF!</definedName>
    <definedName name="xucxich0.3">#REF!</definedName>
    <definedName name="xucxich0.35">#REF!</definedName>
    <definedName name="xucxich0.4">#REF!</definedName>
    <definedName name="xucxich0.5">#REF!</definedName>
    <definedName name="xucxich0.65">#REF!</definedName>
    <definedName name="xucxich1">#REF!</definedName>
    <definedName name="xucxich1.2">#REF!</definedName>
    <definedName name="xucxich1.25">#REF!</definedName>
    <definedName name="xucxich1.6">#REF!</definedName>
    <definedName name="xucxich2">#REF!</definedName>
    <definedName name="xucxich2.5">#REF!</definedName>
    <definedName name="xucxich4">#REF!</definedName>
    <definedName name="xucxich4.6">#REF!</definedName>
    <definedName name="xucxich5">#REF!</definedName>
    <definedName name="xx">#REF!</definedName>
    <definedName name="XXT">#REF!</definedName>
    <definedName name="xxx">#REF!</definedName>
    <definedName name="xxx1">#REF!</definedName>
    <definedName name="xxx2">#REF!</definedName>
    <definedName name="xxxs">#REF!</definedName>
    <definedName name="y">#REF!</definedName>
    <definedName name="y_list">#REF!</definedName>
    <definedName name="yb">#REF!</definedName>
    <definedName name="ycp">#REF!</definedName>
    <definedName name="Yellow2000">#REF!</definedName>
    <definedName name="yen">142.83</definedName>
    <definedName name="yen1">#REF!</definedName>
    <definedName name="yen2">#REF!</definedName>
    <definedName name="Yenthanh2" hidden="1">{"'Sheet1'!$L$16"}</definedName>
    <definedName name="yieldsfield">#REF!</definedName>
    <definedName name="yieldstoevaluate">#REF!</definedName>
    <definedName name="YMAX">#REF!</definedName>
    <definedName name="YMIN">#REF!</definedName>
    <definedName name="yo">#REF!</definedName>
    <definedName name="YR0">#REF!</definedName>
    <definedName name="YRP">#REF!</definedName>
    <definedName name="Yt">#REF!</definedName>
    <definedName name="ytd">#REF!</definedName>
    <definedName name="ytddg">#REF!</definedName>
    <definedName name="Ythd1.5">#REF!</definedName>
    <definedName name="ythdg">#REF!</definedName>
    <definedName name="Ythdgoi">#REF!</definedName>
    <definedName name="yum">#REF!</definedName>
    <definedName name="YvNgam">#REF!</definedName>
    <definedName name="YvTreo">#REF!</definedName>
    <definedName name="yy">#REF!</definedName>
    <definedName name="yyyyyyyyyyyyyyyyyyyyy">#REF!</definedName>
    <definedName name="z">#REF!</definedName>
    <definedName name="Z_dh">#REF!</definedName>
    <definedName name="zbot">#REF!</definedName>
    <definedName name="Zip">#REF!</definedName>
    <definedName name="zl">#REF!</definedName>
    <definedName name="ZR">#REF!</definedName>
    <definedName name="zt">#REF!</definedName>
    <definedName name="ztop">#REF!</definedName>
    <definedName name="Zw">#REF!</definedName>
    <definedName name="ZXD">#REF!</definedName>
    <definedName name="Zxl">#REF!</definedName>
    <definedName name="ZYX">#REF!</definedName>
    <definedName name="ZZZ">#REF!</definedName>
    <definedName name="もりた">#REF!</definedName>
    <definedName name="전">#REF!</definedName>
    <definedName name="주택사업본부">#REF!</definedName>
    <definedName name="철구사업본부">#REF!</definedName>
    <definedName name="템플리트모듈1" localSheetId="0">BlankMacro1</definedName>
    <definedName name="템플리트모듈1" localSheetId="1">BlankMacro1</definedName>
    <definedName name="템플리트모듈1">BlankMacro1</definedName>
    <definedName name="템플리트모듈2" localSheetId="0">BlankMacro1</definedName>
    <definedName name="템플리트모듈2" localSheetId="1">BlankMacro1</definedName>
    <definedName name="템플리트모듈2">BlankMacro1</definedName>
    <definedName name="템플리트모듈3" localSheetId="0">BlankMacro1</definedName>
    <definedName name="템플리트모듈3" localSheetId="1">BlankMacro1</definedName>
    <definedName name="템플리트모듈3">BlankMacro1</definedName>
    <definedName name="템플리트모듈4" localSheetId="0">BlankMacro1</definedName>
    <definedName name="템플리트모듈4" localSheetId="1">BlankMacro1</definedName>
    <definedName name="템플리트모듈4">BlankMacro1</definedName>
    <definedName name="템플리트모듈5" localSheetId="0">BlankMacro1</definedName>
    <definedName name="템플리트모듈5" localSheetId="1">BlankMacro1</definedName>
    <definedName name="템플리트모듈5">BlankMacro1</definedName>
    <definedName name="템플리트모듈6" localSheetId="0">BlankMacro1</definedName>
    <definedName name="템플리트모듈6" localSheetId="1">BlankMacro1</definedName>
    <definedName name="템플리트모듈6">BlankMacro1</definedName>
    <definedName name="피팅" localSheetId="0">BlankMacro1</definedName>
    <definedName name="피팅" localSheetId="1">BlankMacro1</definedName>
    <definedName name="피팅">BlankMacro1</definedName>
    <definedName name="勝">#REF!</definedName>
    <definedName name="工事">#REF!</definedName>
    <definedName name="現法">#REF!</definedName>
    <definedName name="直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7" l="1"/>
  <c r="G26" i="7"/>
  <c r="E26" i="7"/>
  <c r="D26" i="7"/>
  <c r="H25" i="7"/>
  <c r="G25" i="7"/>
  <c r="E25" i="7"/>
  <c r="D25" i="7"/>
  <c r="H24" i="7"/>
  <c r="G24" i="7"/>
  <c r="E24" i="7"/>
  <c r="D24" i="7"/>
  <c r="J23" i="7"/>
  <c r="H23" i="7"/>
  <c r="E23" i="7"/>
  <c r="D23" i="7"/>
  <c r="H22" i="7"/>
  <c r="G22" i="7"/>
  <c r="E22" i="7"/>
  <c r="D22" i="7"/>
  <c r="H21" i="7"/>
  <c r="G21" i="7"/>
  <c r="E21" i="7"/>
  <c r="D21" i="7"/>
  <c r="J20" i="7"/>
  <c r="H20" i="7"/>
  <c r="G20" i="7"/>
  <c r="E20" i="7" s="1"/>
  <c r="D20" i="7" s="1"/>
  <c r="U20" i="7" s="1"/>
  <c r="H19" i="7"/>
  <c r="G19" i="7"/>
  <c r="E19" i="7" s="1"/>
  <c r="D19" i="7" s="1"/>
  <c r="H18" i="7"/>
  <c r="G18" i="7"/>
  <c r="E18" i="7" s="1"/>
  <c r="D18" i="7" s="1"/>
  <c r="H17" i="7"/>
  <c r="G17" i="7"/>
  <c r="E17" i="7" s="1"/>
  <c r="D17" i="7" s="1"/>
  <c r="H16" i="7"/>
  <c r="G16" i="7"/>
  <c r="E16" i="7" s="1"/>
  <c r="D16" i="7" s="1"/>
  <c r="H15" i="7"/>
  <c r="G15" i="7"/>
  <c r="E15" i="7" s="1"/>
  <c r="D15" i="7" s="1"/>
  <c r="H14" i="7"/>
  <c r="G14" i="7"/>
  <c r="E14" i="7" s="1"/>
  <c r="D14" i="7" s="1"/>
  <c r="H13" i="7"/>
  <c r="H11" i="7" s="1"/>
  <c r="G13" i="7"/>
  <c r="H12" i="7"/>
  <c r="E12" i="7"/>
  <c r="D12" i="7"/>
  <c r="N11" i="7"/>
  <c r="J11" i="7"/>
  <c r="I11" i="7"/>
  <c r="X11" i="7" s="1"/>
  <c r="F11" i="7"/>
  <c r="M11" i="7" s="1"/>
  <c r="T20" i="6"/>
  <c r="Z19" i="6"/>
  <c r="T19" i="6"/>
  <c r="N19" i="6"/>
  <c r="T18" i="6"/>
  <c r="R18" i="6"/>
  <c r="Q18" i="6" s="1"/>
  <c r="N18" i="6"/>
  <c r="Z18" i="6" s="1"/>
  <c r="T17" i="6"/>
  <c r="N17" i="6"/>
  <c r="R17" i="6" s="1"/>
  <c r="Q17" i="6" s="1"/>
  <c r="Z16" i="6"/>
  <c r="U16" i="6"/>
  <c r="T16" i="6" s="1"/>
  <c r="R16" i="6"/>
  <c r="Q16" i="6"/>
  <c r="N16" i="6"/>
  <c r="T15" i="6"/>
  <c r="R15" i="6"/>
  <c r="Q15" i="6" s="1"/>
  <c r="N15" i="6"/>
  <c r="Z15" i="6" s="1"/>
  <c r="T14" i="6"/>
  <c r="N14" i="6"/>
  <c r="R14" i="6" s="1"/>
  <c r="Q14" i="6" s="1"/>
  <c r="Z13" i="6"/>
  <c r="U13" i="6"/>
  <c r="T13" i="6" s="1"/>
  <c r="R13" i="6"/>
  <c r="Q13" i="6"/>
  <c r="N13" i="6"/>
  <c r="U12" i="6"/>
  <c r="S12" i="6"/>
  <c r="S11" i="6" s="1"/>
  <c r="P12" i="6"/>
  <c r="O12" i="6"/>
  <c r="O11" i="6" s="1"/>
  <c r="M12" i="6"/>
  <c r="K12" i="6"/>
  <c r="K11" i="6" s="1"/>
  <c r="J12" i="6"/>
  <c r="I12" i="6"/>
  <c r="H12" i="6"/>
  <c r="X11" i="6"/>
  <c r="V11" i="6"/>
  <c r="U11" i="6"/>
  <c r="P11" i="6"/>
  <c r="M11" i="6"/>
  <c r="J11" i="6"/>
  <c r="I11" i="6"/>
  <c r="H11" i="6"/>
  <c r="AL29" i="5"/>
  <c r="AK29" i="5"/>
  <c r="AB29" i="5"/>
  <c r="AB26" i="5" s="1"/>
  <c r="AB16" i="5" s="1"/>
  <c r="AA29" i="5"/>
  <c r="AT28" i="5"/>
  <c r="AL28" i="5"/>
  <c r="AK28" i="5"/>
  <c r="AF28" i="5"/>
  <c r="AA28" i="5"/>
  <c r="W28" i="5"/>
  <c r="R28" i="5"/>
  <c r="O28" i="5"/>
  <c r="K28" i="5"/>
  <c r="K26" i="5" s="1"/>
  <c r="K16" i="5" s="1"/>
  <c r="AL27" i="5"/>
  <c r="AT27" i="5" s="1"/>
  <c r="AK27" i="5"/>
  <c r="AJ27" i="5"/>
  <c r="AP27" i="5" s="1"/>
  <c r="AG27" i="5"/>
  <c r="AF27" i="5"/>
  <c r="AF26" i="5" s="1"/>
  <c r="AA27" i="5"/>
  <c r="AA26" i="5" s="1"/>
  <c r="X27" i="5"/>
  <c r="U27" i="5"/>
  <c r="R27" i="5"/>
  <c r="O27" i="5"/>
  <c r="AR26" i="5"/>
  <c r="AQ26" i="5"/>
  <c r="AQ16" i="5" s="1"/>
  <c r="AP26" i="5"/>
  <c r="AP16" i="5" s="1"/>
  <c r="AO26" i="5"/>
  <c r="AN26" i="5"/>
  <c r="AM26" i="5"/>
  <c r="AM16" i="5" s="1"/>
  <c r="AL26" i="5"/>
  <c r="AJ26" i="5"/>
  <c r="AI26" i="5"/>
  <c r="AI16" i="5" s="1"/>
  <c r="AH26" i="5"/>
  <c r="AH16" i="5" s="1"/>
  <c r="AG26" i="5"/>
  <c r="AE26" i="5"/>
  <c r="AE16" i="5" s="1"/>
  <c r="AD26" i="5"/>
  <c r="AD16" i="5" s="1"/>
  <c r="AC26" i="5"/>
  <c r="Y26" i="5"/>
  <c r="V26" i="5"/>
  <c r="V16" i="5" s="1"/>
  <c r="T26" i="5"/>
  <c r="S26" i="5"/>
  <c r="S16" i="5" s="1"/>
  <c r="R26" i="5"/>
  <c r="R16" i="5" s="1"/>
  <c r="Q26" i="5"/>
  <c r="P26" i="5"/>
  <c r="N26" i="5"/>
  <c r="N16" i="5" s="1"/>
  <c r="M26" i="5"/>
  <c r="AT25" i="5"/>
  <c r="AL25" i="5"/>
  <c r="AK25" i="5"/>
  <c r="AF25" i="5"/>
  <c r="AA25" i="5"/>
  <c r="AA23" i="5" s="1"/>
  <c r="AA16" i="5" s="1"/>
  <c r="X25" i="5"/>
  <c r="U25" i="5"/>
  <c r="R25" i="5"/>
  <c r="O25" i="5"/>
  <c r="AT24" i="5"/>
  <c r="AL24" i="5"/>
  <c r="AK24" i="5"/>
  <c r="AF24" i="5"/>
  <c r="AF23" i="5" s="1"/>
  <c r="AA24" i="5"/>
  <c r="X24" i="5"/>
  <c r="R24" i="5"/>
  <c r="O24" i="5"/>
  <c r="O23" i="5" s="1"/>
  <c r="AR23" i="5"/>
  <c r="AQ23" i="5"/>
  <c r="AP23" i="5"/>
  <c r="AO23" i="5"/>
  <c r="AO16" i="5" s="1"/>
  <c r="AN23" i="5"/>
  <c r="AM23" i="5"/>
  <c r="AL23" i="5"/>
  <c r="AK23" i="5"/>
  <c r="AJ23" i="5"/>
  <c r="AI23" i="5"/>
  <c r="AH23" i="5"/>
  <c r="AG23" i="5"/>
  <c r="AG16" i="5" s="1"/>
  <c r="AE23" i="5"/>
  <c r="AD23" i="5"/>
  <c r="AC23" i="5"/>
  <c r="AB23" i="5"/>
  <c r="Z23" i="5"/>
  <c r="Y23" i="5"/>
  <c r="Y16" i="5" s="1"/>
  <c r="X23" i="5"/>
  <c r="W23" i="5"/>
  <c r="V23" i="5"/>
  <c r="U23" i="5"/>
  <c r="T23" i="5"/>
  <c r="S23" i="5"/>
  <c r="R23" i="5"/>
  <c r="Q23" i="5"/>
  <c r="Q16" i="5" s="1"/>
  <c r="P23" i="5"/>
  <c r="M23" i="5"/>
  <c r="L23" i="5"/>
  <c r="K23" i="5"/>
  <c r="AT22" i="5"/>
  <c r="AT21" i="5"/>
  <c r="AT20" i="5"/>
  <c r="AT19" i="5"/>
  <c r="AT18" i="5"/>
  <c r="AT17" i="5"/>
  <c r="AR16" i="5"/>
  <c r="AN16" i="5"/>
  <c r="AJ16" i="5"/>
  <c r="AC16" i="5"/>
  <c r="T16" i="5"/>
  <c r="P16" i="5"/>
  <c r="M16" i="5"/>
  <c r="J16" i="5"/>
  <c r="A3" i="5"/>
  <c r="T85" i="4"/>
  <c r="O85" i="4"/>
  <c r="U84" i="4"/>
  <c r="U83" i="4" s="1"/>
  <c r="T84" i="4"/>
  <c r="T83" i="4" s="1"/>
  <c r="O84" i="4"/>
  <c r="X83" i="4"/>
  <c r="W83" i="4"/>
  <c r="V83" i="4"/>
  <c r="S83" i="4"/>
  <c r="R83" i="4"/>
  <c r="Q83" i="4"/>
  <c r="P83" i="4"/>
  <c r="O83" i="4"/>
  <c r="N83" i="4"/>
  <c r="M83" i="4"/>
  <c r="L83" i="4"/>
  <c r="K83" i="4"/>
  <c r="J83" i="4"/>
  <c r="I83" i="4"/>
  <c r="H83" i="4"/>
  <c r="G83" i="4"/>
  <c r="T82" i="4"/>
  <c r="O82" i="4"/>
  <c r="U81" i="4"/>
  <c r="T81" i="4"/>
  <c r="O81" i="4"/>
  <c r="O80" i="4" s="1"/>
  <c r="X80" i="4"/>
  <c r="W80" i="4"/>
  <c r="V80" i="4"/>
  <c r="U80" i="4"/>
  <c r="S80" i="4"/>
  <c r="R80" i="4"/>
  <c r="Q80" i="4"/>
  <c r="P80" i="4"/>
  <c r="N80" i="4"/>
  <c r="M80" i="4"/>
  <c r="L80" i="4"/>
  <c r="K80" i="4"/>
  <c r="J80" i="4"/>
  <c r="I80" i="4"/>
  <c r="H80" i="4"/>
  <c r="G80" i="4"/>
  <c r="AZ79" i="4"/>
  <c r="V79" i="4"/>
  <c r="T79" i="4"/>
  <c r="Q79" i="4"/>
  <c r="P79" i="4"/>
  <c r="O79" i="4"/>
  <c r="L79" i="4"/>
  <c r="J79" i="4"/>
  <c r="G79" i="4"/>
  <c r="T78" i="4"/>
  <c r="O78" i="4"/>
  <c r="K78" i="4"/>
  <c r="Q78" i="4" s="1"/>
  <c r="P78" i="4" s="1"/>
  <c r="G78" i="4"/>
  <c r="AZ77" i="4"/>
  <c r="T77" i="4"/>
  <c r="Q77" i="4"/>
  <c r="P77" i="4"/>
  <c r="O77" i="4"/>
  <c r="J77" i="4"/>
  <c r="G77" i="4"/>
  <c r="V76" i="4"/>
  <c r="T76" i="4"/>
  <c r="L76" i="4"/>
  <c r="K76" i="4" s="1"/>
  <c r="G76" i="4"/>
  <c r="G75" i="4" s="1"/>
  <c r="AD75" i="4"/>
  <c r="AA75" i="4"/>
  <c r="X75" i="4"/>
  <c r="W75" i="4"/>
  <c r="V75" i="4"/>
  <c r="U75" i="4"/>
  <c r="T75" i="4"/>
  <c r="S75" i="4"/>
  <c r="R75" i="4"/>
  <c r="N75" i="4"/>
  <c r="M75" i="4"/>
  <c r="L75" i="4"/>
  <c r="I75" i="4"/>
  <c r="H75" i="4"/>
  <c r="AE75" i="4" s="1"/>
  <c r="V74" i="4"/>
  <c r="T74" i="4"/>
  <c r="L74" i="4"/>
  <c r="K74" i="4"/>
  <c r="Q74" i="4" s="1"/>
  <c r="P74" i="4" s="1"/>
  <c r="O74" i="4" s="1"/>
  <c r="J74" i="4"/>
  <c r="AZ74" i="4" s="1"/>
  <c r="G74" i="4"/>
  <c r="V73" i="4"/>
  <c r="T73" i="4"/>
  <c r="T71" i="4" s="1"/>
  <c r="L73" i="4"/>
  <c r="G73" i="4"/>
  <c r="AZ72" i="4"/>
  <c r="T72" i="4"/>
  <c r="Q72" i="4"/>
  <c r="P72" i="4"/>
  <c r="O72" i="4"/>
  <c r="K72" i="4"/>
  <c r="J72" i="4"/>
  <c r="G72" i="4"/>
  <c r="Y71" i="4"/>
  <c r="X71" i="4"/>
  <c r="W71" i="4"/>
  <c r="V71" i="4"/>
  <c r="U71" i="4"/>
  <c r="S71" i="4"/>
  <c r="R71" i="4"/>
  <c r="N71" i="4"/>
  <c r="M71" i="4"/>
  <c r="I71" i="4"/>
  <c r="H71" i="4"/>
  <c r="G71" i="4"/>
  <c r="AZ70" i="4"/>
  <c r="V70" i="4"/>
  <c r="T70" i="4"/>
  <c r="P70" i="4"/>
  <c r="O70" i="4" s="1"/>
  <c r="L70" i="4"/>
  <c r="K70" i="4"/>
  <c r="Q70" i="4" s="1"/>
  <c r="J70" i="4"/>
  <c r="G70" i="4"/>
  <c r="K69" i="4"/>
  <c r="G69" i="4"/>
  <c r="T68" i="4"/>
  <c r="K68" i="4"/>
  <c r="G68" i="4"/>
  <c r="T67" i="4"/>
  <c r="K67" i="4"/>
  <c r="G67" i="4"/>
  <c r="T66" i="4"/>
  <c r="K66" i="4"/>
  <c r="G66" i="4"/>
  <c r="X65" i="4"/>
  <c r="W65" i="4"/>
  <c r="V65" i="4"/>
  <c r="S65" i="4"/>
  <c r="R65" i="4"/>
  <c r="N65" i="4"/>
  <c r="M65" i="4"/>
  <c r="L65" i="4"/>
  <c r="I65" i="4"/>
  <c r="H65" i="4"/>
  <c r="G65" i="4"/>
  <c r="T64" i="4"/>
  <c r="M64" i="4"/>
  <c r="M61" i="4" s="1"/>
  <c r="AZ63" i="4"/>
  <c r="V63" i="4"/>
  <c r="T63" i="4"/>
  <c r="P63" i="4"/>
  <c r="O63" i="4" s="1"/>
  <c r="L63" i="4"/>
  <c r="K63" i="4"/>
  <c r="Q63" i="4" s="1"/>
  <c r="J63" i="4"/>
  <c r="G63" i="4"/>
  <c r="T62" i="4"/>
  <c r="Q62" i="4"/>
  <c r="K62" i="4"/>
  <c r="J62" i="4"/>
  <c r="G62" i="4"/>
  <c r="X61" i="4"/>
  <c r="W61" i="4"/>
  <c r="V61" i="4"/>
  <c r="U61" i="4"/>
  <c r="T61" i="4"/>
  <c r="S61" i="4"/>
  <c r="R61" i="4"/>
  <c r="N61" i="4"/>
  <c r="L61" i="4"/>
  <c r="K61" i="4"/>
  <c r="I61" i="4"/>
  <c r="H61" i="4"/>
  <c r="G61" i="4"/>
  <c r="T60" i="4"/>
  <c r="Q60" i="4"/>
  <c r="P60" i="4" s="1"/>
  <c r="O60" i="4" s="1"/>
  <c r="K60" i="4"/>
  <c r="J60" i="4"/>
  <c r="AZ60" i="4" s="1"/>
  <c r="G60" i="4"/>
  <c r="V59" i="4"/>
  <c r="L59" i="4"/>
  <c r="G59" i="4"/>
  <c r="AZ58" i="4"/>
  <c r="V58" i="4"/>
  <c r="T58" i="4"/>
  <c r="Q58" i="4"/>
  <c r="P58" i="4" s="1"/>
  <c r="L58" i="4"/>
  <c r="K58" i="4"/>
  <c r="G58" i="4"/>
  <c r="X57" i="4"/>
  <c r="W57" i="4"/>
  <c r="V57" i="4"/>
  <c r="S57" i="4"/>
  <c r="R57" i="4"/>
  <c r="N57" i="4"/>
  <c r="M57" i="4"/>
  <c r="I57" i="4"/>
  <c r="H57" i="4"/>
  <c r="AZ56" i="4"/>
  <c r="T56" i="4"/>
  <c r="K56" i="4"/>
  <c r="Q56" i="4" s="1"/>
  <c r="P56" i="4" s="1"/>
  <c r="O56" i="4" s="1"/>
  <c r="AZ55" i="4"/>
  <c r="U55" i="4"/>
  <c r="T55" i="4" s="1"/>
  <c r="T52" i="4" s="1"/>
  <c r="O55" i="4"/>
  <c r="K55" i="4"/>
  <c r="Q55" i="4" s="1"/>
  <c r="P55" i="4" s="1"/>
  <c r="T54" i="4"/>
  <c r="Q54" i="4"/>
  <c r="P54" i="4"/>
  <c r="O54" i="4" s="1"/>
  <c r="K54" i="4"/>
  <c r="J54" i="4"/>
  <c r="AZ54" i="4" s="1"/>
  <c r="G54" i="4"/>
  <c r="G52" i="4" s="1"/>
  <c r="V53" i="4"/>
  <c r="T53" i="4"/>
  <c r="L53" i="4"/>
  <c r="K53" i="4"/>
  <c r="G53" i="4"/>
  <c r="X52" i="4"/>
  <c r="W52" i="4"/>
  <c r="V52" i="4"/>
  <c r="U52" i="4"/>
  <c r="S52" i="4"/>
  <c r="R52" i="4"/>
  <c r="N52" i="4"/>
  <c r="M52" i="4"/>
  <c r="L52" i="4"/>
  <c r="I52" i="4"/>
  <c r="H52" i="4"/>
  <c r="T51" i="4"/>
  <c r="N51" i="4"/>
  <c r="N44" i="4" s="1"/>
  <c r="G51" i="4"/>
  <c r="T50" i="4"/>
  <c r="Q50" i="4"/>
  <c r="P50" i="4" s="1"/>
  <c r="O50" i="4" s="1"/>
  <c r="K50" i="4"/>
  <c r="J50" i="4"/>
  <c r="AZ50" i="4" s="1"/>
  <c r="G50" i="4"/>
  <c r="U49" i="4"/>
  <c r="U44" i="4" s="1"/>
  <c r="O49" i="4"/>
  <c r="K49" i="4"/>
  <c r="Q49" i="4" s="1"/>
  <c r="P49" i="4" s="1"/>
  <c r="J49" i="4"/>
  <c r="AZ49" i="4" s="1"/>
  <c r="G49" i="4"/>
  <c r="AZ48" i="4"/>
  <c r="T48" i="4"/>
  <c r="K48" i="4"/>
  <c r="J48" i="4"/>
  <c r="G48" i="4"/>
  <c r="AZ47" i="4"/>
  <c r="V47" i="4"/>
  <c r="T47" i="4"/>
  <c r="L47" i="4"/>
  <c r="K47" i="4"/>
  <c r="Q47" i="4" s="1"/>
  <c r="P47" i="4" s="1"/>
  <c r="O47" i="4" s="1"/>
  <c r="J47" i="4"/>
  <c r="AZ46" i="4"/>
  <c r="T46" i="4"/>
  <c r="Q46" i="4"/>
  <c r="P46" i="4"/>
  <c r="O46" i="4"/>
  <c r="K46" i="4"/>
  <c r="J46" i="4"/>
  <c r="G46" i="4"/>
  <c r="AZ45" i="4"/>
  <c r="T45" i="4"/>
  <c r="P45" i="4"/>
  <c r="K45" i="4"/>
  <c r="Q45" i="4" s="1"/>
  <c r="J45" i="4"/>
  <c r="G45" i="4"/>
  <c r="G44" i="4" s="1"/>
  <c r="X44" i="4"/>
  <c r="W44" i="4"/>
  <c r="V44" i="4"/>
  <c r="S44" i="4"/>
  <c r="R44" i="4"/>
  <c r="L44" i="4"/>
  <c r="J44" i="4"/>
  <c r="AZ44" i="4" s="1"/>
  <c r="I44" i="4"/>
  <c r="H44" i="4"/>
  <c r="AA43" i="4"/>
  <c r="Z43" i="4"/>
  <c r="T43" i="4"/>
  <c r="N43" i="4"/>
  <c r="M43" i="4"/>
  <c r="G43" i="4"/>
  <c r="G37" i="4" s="1"/>
  <c r="T42" i="4"/>
  <c r="Q42" i="4"/>
  <c r="P42" i="4"/>
  <c r="O42" i="4" s="1"/>
  <c r="J42" i="4"/>
  <c r="AZ42" i="4" s="1"/>
  <c r="G42" i="4"/>
  <c r="Q41" i="4"/>
  <c r="P41" i="4"/>
  <c r="O41" i="4" s="1"/>
  <c r="K41" i="4"/>
  <c r="U41" i="4" s="1"/>
  <c r="T41" i="4" s="1"/>
  <c r="J41" i="4"/>
  <c r="AZ41" i="4" s="1"/>
  <c r="G41" i="4"/>
  <c r="T40" i="4"/>
  <c r="Q40" i="4"/>
  <c r="K40" i="4"/>
  <c r="J40" i="4"/>
  <c r="G40" i="4"/>
  <c r="T39" i="4"/>
  <c r="Q39" i="4"/>
  <c r="P39" i="4"/>
  <c r="O39" i="4" s="1"/>
  <c r="K39" i="4"/>
  <c r="J39" i="4"/>
  <c r="AZ39" i="4" s="1"/>
  <c r="G39" i="4"/>
  <c r="P38" i="4"/>
  <c r="K38" i="4"/>
  <c r="U38" i="4" s="1"/>
  <c r="T38" i="4" s="1"/>
  <c r="T37" i="4" s="1"/>
  <c r="J38" i="4"/>
  <c r="AZ38" i="4" s="1"/>
  <c r="G38" i="4"/>
  <c r="X37" i="4"/>
  <c r="W37" i="4"/>
  <c r="V37" i="4"/>
  <c r="U37" i="4"/>
  <c r="S37" i="4"/>
  <c r="R37" i="4"/>
  <c r="N37" i="4"/>
  <c r="M37" i="4"/>
  <c r="L37" i="4"/>
  <c r="K37" i="4"/>
  <c r="AA37" i="4" s="1"/>
  <c r="I37" i="4"/>
  <c r="H37" i="4"/>
  <c r="T36" i="4"/>
  <c r="K36" i="4"/>
  <c r="Q36" i="4" s="1"/>
  <c r="P36" i="4" s="1"/>
  <c r="O36" i="4" s="1"/>
  <c r="J36" i="4"/>
  <c r="AZ36" i="4" s="1"/>
  <c r="G36" i="4"/>
  <c r="G33" i="4" s="1"/>
  <c r="U35" i="4"/>
  <c r="T35" i="4" s="1"/>
  <c r="T33" i="4" s="1"/>
  <c r="Q35" i="4"/>
  <c r="P35" i="4" s="1"/>
  <c r="O35" i="4" s="1"/>
  <c r="K35" i="4"/>
  <c r="J35" i="4"/>
  <c r="AZ35" i="4" s="1"/>
  <c r="G35" i="4"/>
  <c r="T34" i="4"/>
  <c r="Q34" i="4"/>
  <c r="K34" i="4"/>
  <c r="J34" i="4"/>
  <c r="G34" i="4"/>
  <c r="X33" i="4"/>
  <c r="W33" i="4"/>
  <c r="V33" i="4"/>
  <c r="U33" i="4"/>
  <c r="S33" i="4"/>
  <c r="R33" i="4"/>
  <c r="N33" i="4"/>
  <c r="M33" i="4"/>
  <c r="L33" i="4"/>
  <c r="K33" i="4"/>
  <c r="I33" i="4"/>
  <c r="H33" i="4"/>
  <c r="T32" i="4"/>
  <c r="K32" i="4"/>
  <c r="Q32" i="4" s="1"/>
  <c r="P32" i="4" s="1"/>
  <c r="O32" i="4" s="1"/>
  <c r="J32" i="4"/>
  <c r="AZ32" i="4" s="1"/>
  <c r="G32" i="4"/>
  <c r="T31" i="4"/>
  <c r="K31" i="4"/>
  <c r="Q31" i="4" s="1"/>
  <c r="P31" i="4" s="1"/>
  <c r="O31" i="4" s="1"/>
  <c r="J31" i="4"/>
  <c r="AZ31" i="4" s="1"/>
  <c r="G31" i="4"/>
  <c r="T30" i="4"/>
  <c r="P30" i="4"/>
  <c r="O30" i="4" s="1"/>
  <c r="K30" i="4"/>
  <c r="Q30" i="4" s="1"/>
  <c r="J30" i="4"/>
  <c r="AZ30" i="4" s="1"/>
  <c r="G30" i="4"/>
  <c r="T29" i="4"/>
  <c r="K29" i="4"/>
  <c r="Q29" i="4" s="1"/>
  <c r="J29" i="4"/>
  <c r="AZ29" i="4" s="1"/>
  <c r="G29" i="4"/>
  <c r="G28" i="4" s="1"/>
  <c r="X28" i="4"/>
  <c r="W28" i="4"/>
  <c r="V28" i="4"/>
  <c r="U28" i="4"/>
  <c r="T28" i="4"/>
  <c r="S28" i="4"/>
  <c r="R28" i="4"/>
  <c r="N28" i="4"/>
  <c r="M28" i="4"/>
  <c r="L28" i="4"/>
  <c r="J28" i="4"/>
  <c r="AZ28" i="4" s="1"/>
  <c r="I28" i="4"/>
  <c r="H28" i="4"/>
  <c r="AZ27" i="4"/>
  <c r="T27" i="4"/>
  <c r="Q27" i="4"/>
  <c r="P27" i="4" s="1"/>
  <c r="O27" i="4" s="1"/>
  <c r="K27" i="4"/>
  <c r="J27" i="4"/>
  <c r="G27" i="4"/>
  <c r="AZ26" i="4"/>
  <c r="T26" i="4"/>
  <c r="Q26" i="4"/>
  <c r="P26" i="4" s="1"/>
  <c r="O26" i="4"/>
  <c r="K26" i="4"/>
  <c r="J26" i="4"/>
  <c r="G26" i="4"/>
  <c r="AZ25" i="4"/>
  <c r="T25" i="4"/>
  <c r="Q25" i="4"/>
  <c r="P25" i="4" s="1"/>
  <c r="O25" i="4"/>
  <c r="K25" i="4"/>
  <c r="J25" i="4"/>
  <c r="G25" i="4"/>
  <c r="AZ24" i="4"/>
  <c r="T24" i="4"/>
  <c r="Q24" i="4"/>
  <c r="P24" i="4" s="1"/>
  <c r="O24" i="4"/>
  <c r="K24" i="4"/>
  <c r="J24" i="4"/>
  <c r="G24" i="4"/>
  <c r="AZ23" i="4"/>
  <c r="T23" i="4"/>
  <c r="Q23" i="4"/>
  <c r="P23" i="4" s="1"/>
  <c r="K23" i="4"/>
  <c r="J23" i="4"/>
  <c r="J22" i="4" s="1"/>
  <c r="AZ22" i="4" s="1"/>
  <c r="G23" i="4"/>
  <c r="X22" i="4"/>
  <c r="W22" i="4"/>
  <c r="V22" i="4"/>
  <c r="U22" i="4"/>
  <c r="T22" i="4"/>
  <c r="S22" i="4"/>
  <c r="S10" i="4" s="1"/>
  <c r="R22" i="4"/>
  <c r="Q22" i="4"/>
  <c r="N22" i="4"/>
  <c r="M22" i="4"/>
  <c r="L22" i="4"/>
  <c r="K22" i="4"/>
  <c r="I22" i="4"/>
  <c r="I10" i="4" s="1"/>
  <c r="H22" i="4"/>
  <c r="G22" i="4"/>
  <c r="U21" i="4"/>
  <c r="T21" i="4" s="1"/>
  <c r="Q21" i="4"/>
  <c r="P21" i="4" s="1"/>
  <c r="O21" i="4"/>
  <c r="K21" i="4"/>
  <c r="J21" i="4"/>
  <c r="AZ21" i="4" s="1"/>
  <c r="G21" i="4"/>
  <c r="AZ20" i="4"/>
  <c r="T20" i="4"/>
  <c r="Q20" i="4"/>
  <c r="P20" i="4" s="1"/>
  <c r="O20" i="4"/>
  <c r="K20" i="4"/>
  <c r="J20" i="4"/>
  <c r="G20" i="4"/>
  <c r="AZ19" i="4"/>
  <c r="K19" i="4"/>
  <c r="U19" i="4" s="1"/>
  <c r="J19" i="4"/>
  <c r="G19" i="4"/>
  <c r="G18" i="4" s="1"/>
  <c r="X18" i="4"/>
  <c r="W18" i="4"/>
  <c r="V18" i="4"/>
  <c r="S18" i="4"/>
  <c r="R18" i="4"/>
  <c r="R10" i="4" s="1"/>
  <c r="N18" i="4"/>
  <c r="N10" i="4" s="1"/>
  <c r="M18" i="4"/>
  <c r="L18" i="4"/>
  <c r="J18" i="4"/>
  <c r="AZ18" i="4" s="1"/>
  <c r="I18" i="4"/>
  <c r="H18" i="4"/>
  <c r="V17" i="4"/>
  <c r="T17" i="4"/>
  <c r="L17" i="4"/>
  <c r="K17" i="4" s="1"/>
  <c r="J17" i="4"/>
  <c r="J11" i="4" s="1"/>
  <c r="AZ11" i="4" s="1"/>
  <c r="G17" i="4"/>
  <c r="AZ16" i="4"/>
  <c r="K16" i="4"/>
  <c r="J16" i="4"/>
  <c r="G16" i="4"/>
  <c r="U15" i="4"/>
  <c r="T15" i="4" s="1"/>
  <c r="Q15" i="4"/>
  <c r="P15" i="4" s="1"/>
  <c r="O15" i="4"/>
  <c r="K15" i="4"/>
  <c r="J15" i="4"/>
  <c r="AZ15" i="4" s="1"/>
  <c r="G15" i="4"/>
  <c r="AZ14" i="4"/>
  <c r="K14" i="4"/>
  <c r="U14" i="4" s="1"/>
  <c r="J14" i="4"/>
  <c r="G14" i="4"/>
  <c r="V13" i="4"/>
  <c r="T13" i="4"/>
  <c r="Q13" i="4"/>
  <c r="P13" i="4" s="1"/>
  <c r="O13" i="4" s="1"/>
  <c r="L13" i="4"/>
  <c r="K13" i="4"/>
  <c r="J13" i="4"/>
  <c r="AZ13" i="4" s="1"/>
  <c r="G13" i="4"/>
  <c r="T12" i="4"/>
  <c r="K12" i="4"/>
  <c r="J12" i="4"/>
  <c r="AZ12" i="4" s="1"/>
  <c r="G12" i="4"/>
  <c r="X11" i="4"/>
  <c r="X10" i="4" s="1"/>
  <c r="W11" i="4"/>
  <c r="V11" i="4"/>
  <c r="S11" i="4"/>
  <c r="R11" i="4"/>
  <c r="N11" i="4"/>
  <c r="M11" i="4"/>
  <c r="L11" i="4"/>
  <c r="I11" i="4"/>
  <c r="H11" i="4"/>
  <c r="AB10" i="4"/>
  <c r="AA10" i="4"/>
  <c r="Z10" i="4"/>
  <c r="Y10" i="4"/>
  <c r="V10" i="4"/>
  <c r="AD5" i="4"/>
  <c r="AF4" i="4"/>
  <c r="Z17" i="3"/>
  <c r="W17" i="3" s="1"/>
  <c r="W16" i="3" s="1"/>
  <c r="V17" i="3"/>
  <c r="U17" i="3" s="1"/>
  <c r="U16" i="3" s="1"/>
  <c r="S17" i="3"/>
  <c r="S16" i="3" s="1"/>
  <c r="AB16" i="3"/>
  <c r="AB12" i="3" s="1"/>
  <c r="AA16" i="3"/>
  <c r="AA12" i="3" s="1"/>
  <c r="Y16" i="3"/>
  <c r="X16" i="3"/>
  <c r="V16" i="3"/>
  <c r="T16" i="3"/>
  <c r="R16" i="3"/>
  <c r="Q16" i="3"/>
  <c r="P16" i="3"/>
  <c r="O16" i="3"/>
  <c r="O11" i="3" s="1"/>
  <c r="N16" i="3"/>
  <c r="M16" i="3"/>
  <c r="L16" i="3"/>
  <c r="K16" i="3"/>
  <c r="J16" i="3"/>
  <c r="I16" i="3"/>
  <c r="V15" i="3"/>
  <c r="U15" i="3" s="1"/>
  <c r="S15" i="3"/>
  <c r="W14" i="3"/>
  <c r="T14" i="3"/>
  <c r="P14" i="3"/>
  <c r="P12" i="3" s="1"/>
  <c r="P11" i="3" s="1"/>
  <c r="N14" i="3"/>
  <c r="N12" i="3" s="1"/>
  <c r="N11" i="3" s="1"/>
  <c r="W13" i="3"/>
  <c r="W12" i="3" s="1"/>
  <c r="V13" i="3"/>
  <c r="U13" i="3"/>
  <c r="S13" i="3"/>
  <c r="AC12" i="3"/>
  <c r="Z12" i="3"/>
  <c r="Y12" i="3"/>
  <c r="X12" i="3"/>
  <c r="R12" i="3"/>
  <c r="O12" i="3"/>
  <c r="M12" i="3"/>
  <c r="L12" i="3"/>
  <c r="L11" i="3" s="1"/>
  <c r="K12" i="3"/>
  <c r="J12" i="3"/>
  <c r="I12" i="3"/>
  <c r="I11" i="3" s="1"/>
  <c r="AB11" i="3"/>
  <c r="AA11" i="3"/>
  <c r="M11" i="3"/>
  <c r="AI102" i="2"/>
  <c r="AP102" i="2" s="1"/>
  <c r="AF102" i="2"/>
  <c r="AE102" i="2" s="1"/>
  <c r="P102" i="2"/>
  <c r="O102" i="2"/>
  <c r="AI101" i="2"/>
  <c r="AF101" i="2"/>
  <c r="AE101" i="2" s="1"/>
  <c r="P101" i="2"/>
  <c r="O101" i="2"/>
  <c r="AN100" i="2"/>
  <c r="AI100" i="2"/>
  <c r="AP100" i="2" s="1"/>
  <c r="AF100" i="2"/>
  <c r="AE100" i="2" s="1"/>
  <c r="P100" i="2"/>
  <c r="O100" i="2"/>
  <c r="AI99" i="2"/>
  <c r="AN99" i="2" s="1"/>
  <c r="AF99" i="2"/>
  <c r="AE99" i="2"/>
  <c r="P99" i="2"/>
  <c r="O99" i="2"/>
  <c r="AN98" i="2"/>
  <c r="AI98" i="2"/>
  <c r="AP98" i="2" s="1"/>
  <c r="AF98" i="2"/>
  <c r="P98" i="2"/>
  <c r="O98" i="2"/>
  <c r="AI97" i="2"/>
  <c r="AF97" i="2"/>
  <c r="AE97" i="2" s="1"/>
  <c r="P97" i="2"/>
  <c r="O97" i="2"/>
  <c r="AL96" i="2"/>
  <c r="AK96" i="2"/>
  <c r="AJ96" i="2"/>
  <c r="AH96" i="2"/>
  <c r="AG96" i="2"/>
  <c r="AD96" i="2"/>
  <c r="AC96" i="2"/>
  <c r="AB96" i="2"/>
  <c r="AA96" i="2"/>
  <c r="Z96" i="2"/>
  <c r="Y96" i="2"/>
  <c r="X96" i="2"/>
  <c r="W96" i="2"/>
  <c r="V96" i="2"/>
  <c r="U96" i="2"/>
  <c r="T96" i="2"/>
  <c r="S96" i="2"/>
  <c r="R96" i="2"/>
  <c r="Q96" i="2"/>
  <c r="N96" i="2"/>
  <c r="M96" i="2"/>
  <c r="L96" i="2"/>
  <c r="K96" i="2"/>
  <c r="J96" i="2"/>
  <c r="I96" i="2"/>
  <c r="AI95" i="2"/>
  <c r="AP95" i="2" s="1"/>
  <c r="AF95" i="2"/>
  <c r="AE95" i="2" s="1"/>
  <c r="AL94" i="2"/>
  <c r="AK94" i="2"/>
  <c r="AJ94" i="2"/>
  <c r="AH94" i="2"/>
  <c r="AG94" i="2"/>
  <c r="AF94" i="2"/>
  <c r="AE94" i="2"/>
  <c r="AD94" i="2"/>
  <c r="AC94" i="2"/>
  <c r="AB94" i="2"/>
  <c r="AA94" i="2"/>
  <c r="Z94" i="2"/>
  <c r="Y94" i="2"/>
  <c r="X94" i="2"/>
  <c r="X83" i="2" s="1"/>
  <c r="W94" i="2"/>
  <c r="V94" i="2"/>
  <c r="U94" i="2"/>
  <c r="T94" i="2"/>
  <c r="T83" i="2" s="1"/>
  <c r="S94" i="2"/>
  <c r="R94" i="2"/>
  <c r="Q94" i="2"/>
  <c r="P94" i="2"/>
  <c r="O94" i="2"/>
  <c r="N94" i="2"/>
  <c r="M94" i="2"/>
  <c r="L94" i="2"/>
  <c r="L83" i="2" s="1"/>
  <c r="K94" i="2"/>
  <c r="J94" i="2"/>
  <c r="I94" i="2"/>
  <c r="AI93" i="2"/>
  <c r="AP93" i="2" s="1"/>
  <c r="AF93" i="2"/>
  <c r="AI92" i="2"/>
  <c r="AF92" i="2"/>
  <c r="AE92" i="2"/>
  <c r="AK91" i="2"/>
  <c r="AJ91" i="2"/>
  <c r="AH91" i="2"/>
  <c r="AG91" i="2"/>
  <c r="AG83" i="2" s="1"/>
  <c r="AD91" i="2"/>
  <c r="AC91" i="2"/>
  <c r="AB91" i="2"/>
  <c r="AA91" i="2"/>
  <c r="Z91" i="2"/>
  <c r="Y91" i="2"/>
  <c r="X91" i="2"/>
  <c r="W91" i="2"/>
  <c r="V91" i="2"/>
  <c r="U91" i="2"/>
  <c r="T91" i="2"/>
  <c r="S91" i="2"/>
  <c r="R91" i="2"/>
  <c r="Q91" i="2"/>
  <c r="P91" i="2"/>
  <c r="O91" i="2"/>
  <c r="N91" i="2"/>
  <c r="M91" i="2"/>
  <c r="L91" i="2"/>
  <c r="K91" i="2"/>
  <c r="J91" i="2"/>
  <c r="I91" i="2"/>
  <c r="AI90" i="2"/>
  <c r="AF90" i="2"/>
  <c r="AE90" i="2" s="1"/>
  <c r="AE89" i="2" s="1"/>
  <c r="AK89" i="2"/>
  <c r="AJ89" i="2"/>
  <c r="AH89" i="2"/>
  <c r="AH83" i="2" s="1"/>
  <c r="AG89" i="2"/>
  <c r="AD89" i="2"/>
  <c r="AD83" i="2" s="1"/>
  <c r="AC89" i="2"/>
  <c r="AB89" i="2"/>
  <c r="AA89" i="2"/>
  <c r="Z89" i="2"/>
  <c r="Z83" i="2" s="1"/>
  <c r="Y89" i="2"/>
  <c r="X89" i="2"/>
  <c r="W89" i="2"/>
  <c r="V89" i="2"/>
  <c r="V83" i="2" s="1"/>
  <c r="U89" i="2"/>
  <c r="T89" i="2"/>
  <c r="S89" i="2"/>
  <c r="R89" i="2"/>
  <c r="R83" i="2" s="1"/>
  <c r="Q89" i="2"/>
  <c r="P89" i="2"/>
  <c r="O89" i="2"/>
  <c r="N89" i="2"/>
  <c r="N83" i="2" s="1"/>
  <c r="M89" i="2"/>
  <c r="L89" i="2"/>
  <c r="K89" i="2"/>
  <c r="J89" i="2"/>
  <c r="J83" i="2" s="1"/>
  <c r="I89" i="2"/>
  <c r="AI88" i="2"/>
  <c r="AF88" i="2"/>
  <c r="AE88" i="2"/>
  <c r="AI87" i="2"/>
  <c r="AP87" i="2" s="1"/>
  <c r="AF87" i="2"/>
  <c r="AF86" i="2" s="1"/>
  <c r="AP86" i="2"/>
  <c r="AN86" i="2"/>
  <c r="AJ86" i="2"/>
  <c r="AH86" i="2"/>
  <c r="AG86" i="2"/>
  <c r="AD86" i="2"/>
  <c r="AC86" i="2"/>
  <c r="AB86" i="2"/>
  <c r="AA86" i="2"/>
  <c r="Z86" i="2"/>
  <c r="Y86" i="2"/>
  <c r="X86" i="2"/>
  <c r="W86" i="2"/>
  <c r="V86" i="2"/>
  <c r="U86" i="2"/>
  <c r="T86" i="2"/>
  <c r="S86" i="2"/>
  <c r="R86" i="2"/>
  <c r="Q86" i="2"/>
  <c r="P86" i="2"/>
  <c r="O86" i="2"/>
  <c r="N86" i="2"/>
  <c r="M86" i="2"/>
  <c r="L86" i="2"/>
  <c r="K86" i="2"/>
  <c r="J86" i="2"/>
  <c r="I86" i="2"/>
  <c r="AI85" i="2"/>
  <c r="AP85" i="2" s="1"/>
  <c r="AF85" i="2"/>
  <c r="AK84" i="2"/>
  <c r="AJ84" i="2"/>
  <c r="AJ83" i="2" s="1"/>
  <c r="AH84" i="2"/>
  <c r="AG84" i="2"/>
  <c r="AD84" i="2"/>
  <c r="AC84" i="2"/>
  <c r="AC83" i="2" s="1"/>
  <c r="AB84" i="2"/>
  <c r="AA84" i="2"/>
  <c r="Z84" i="2"/>
  <c r="Y84" i="2"/>
  <c r="Y83" i="2" s="1"/>
  <c r="X84" i="2"/>
  <c r="W84" i="2"/>
  <c r="V84" i="2"/>
  <c r="U84" i="2"/>
  <c r="U83" i="2" s="1"/>
  <c r="T84" i="2"/>
  <c r="S84" i="2"/>
  <c r="R84" i="2"/>
  <c r="Q84" i="2"/>
  <c r="P84" i="2"/>
  <c r="O84" i="2"/>
  <c r="N84" i="2"/>
  <c r="M84" i="2"/>
  <c r="M83" i="2" s="1"/>
  <c r="L84" i="2"/>
  <c r="K84" i="2"/>
  <c r="J84" i="2"/>
  <c r="I84" i="2"/>
  <c r="I83" i="2" s="1"/>
  <c r="AL83" i="2"/>
  <c r="AB83" i="2"/>
  <c r="Q83" i="2"/>
  <c r="AI82" i="2"/>
  <c r="O82" i="2"/>
  <c r="O81" i="2" s="1"/>
  <c r="AM81" i="2"/>
  <c r="AL81" i="2"/>
  <c r="AK81" i="2"/>
  <c r="AJ81" i="2"/>
  <c r="AI81" i="2"/>
  <c r="AH81" i="2"/>
  <c r="AG81" i="2"/>
  <c r="AF81" i="2"/>
  <c r="AE81" i="2"/>
  <c r="AD81" i="2"/>
  <c r="AC81" i="2"/>
  <c r="AB81" i="2"/>
  <c r="AA81" i="2"/>
  <c r="Z81" i="2"/>
  <c r="Y81" i="2"/>
  <c r="X81" i="2"/>
  <c r="W81" i="2"/>
  <c r="V81" i="2"/>
  <c r="U81" i="2"/>
  <c r="T81" i="2"/>
  <c r="S81" i="2"/>
  <c r="R81" i="2"/>
  <c r="Q81" i="2"/>
  <c r="P81" i="2"/>
  <c r="N81" i="2"/>
  <c r="M81" i="2"/>
  <c r="L81" i="2"/>
  <c r="K81" i="2"/>
  <c r="J81" i="2"/>
  <c r="I81" i="2"/>
  <c r="AI80" i="2"/>
  <c r="AF80" i="2"/>
  <c r="AE80" i="2" s="1"/>
  <c r="P80" i="2"/>
  <c r="O80" i="2"/>
  <c r="O77" i="2" s="1"/>
  <c r="AI79" i="2"/>
  <c r="AP79" i="2" s="1"/>
  <c r="AF79" i="2"/>
  <c r="P79" i="2"/>
  <c r="O79" i="2"/>
  <c r="AP78" i="2"/>
  <c r="AN78" i="2"/>
  <c r="AF78" i="2"/>
  <c r="AE78" i="2"/>
  <c r="P78" i="2"/>
  <c r="P77" i="2" s="1"/>
  <c r="O78" i="2"/>
  <c r="AL77" i="2"/>
  <c r="AK77" i="2"/>
  <c r="AJ77" i="2"/>
  <c r="AH77" i="2"/>
  <c r="AG77" i="2"/>
  <c r="AD77" i="2"/>
  <c r="AC77" i="2"/>
  <c r="AB77" i="2"/>
  <c r="AA77" i="2"/>
  <c r="Z77" i="2"/>
  <c r="Y77" i="2"/>
  <c r="X77" i="2"/>
  <c r="W77" i="2"/>
  <c r="V77" i="2"/>
  <c r="U77" i="2"/>
  <c r="T77" i="2"/>
  <c r="S77" i="2"/>
  <c r="R77" i="2"/>
  <c r="Q77" i="2"/>
  <c r="N77" i="2"/>
  <c r="M77" i="2"/>
  <c r="L77" i="2"/>
  <c r="K77" i="2"/>
  <c r="J77" i="2"/>
  <c r="I77" i="2"/>
  <c r="AI76" i="2"/>
  <c r="AF76" i="2"/>
  <c r="AE76" i="2" s="1"/>
  <c r="AN75" i="2"/>
  <c r="AI75" i="2"/>
  <c r="AP75" i="2" s="1"/>
  <c r="AF75" i="2"/>
  <c r="AE75" i="2" s="1"/>
  <c r="AP74" i="2"/>
  <c r="AI74" i="2"/>
  <c r="AN74" i="2" s="1"/>
  <c r="AF74" i="2"/>
  <c r="AE74" i="2" s="1"/>
  <c r="AI73" i="2"/>
  <c r="AP73" i="2" s="1"/>
  <c r="AF73" i="2"/>
  <c r="AI72" i="2"/>
  <c r="AF72" i="2"/>
  <c r="AE72" i="2"/>
  <c r="AK71" i="2"/>
  <c r="AJ71" i="2"/>
  <c r="AH71" i="2"/>
  <c r="AG71" i="2"/>
  <c r="AD71" i="2"/>
  <c r="AC71" i="2"/>
  <c r="AB71" i="2"/>
  <c r="AA71" i="2"/>
  <c r="Z71" i="2"/>
  <c r="Y71" i="2"/>
  <c r="X71" i="2"/>
  <c r="W71" i="2"/>
  <c r="V71" i="2"/>
  <c r="U71" i="2"/>
  <c r="T71" i="2"/>
  <c r="S71" i="2"/>
  <c r="R71" i="2"/>
  <c r="Q71" i="2"/>
  <c r="P71" i="2"/>
  <c r="O71" i="2"/>
  <c r="N71" i="2"/>
  <c r="M71" i="2"/>
  <c r="L71" i="2"/>
  <c r="K71" i="2"/>
  <c r="J71" i="2"/>
  <c r="I71" i="2"/>
  <c r="AI70" i="2"/>
  <c r="AF70" i="2"/>
  <c r="AE70" i="2" s="1"/>
  <c r="AI69" i="2"/>
  <c r="AP69" i="2" s="1"/>
  <c r="AF69" i="2"/>
  <c r="AE69" i="2" s="1"/>
  <c r="AI68" i="2"/>
  <c r="AN68" i="2" s="1"/>
  <c r="AF68" i="2"/>
  <c r="AE68" i="2" s="1"/>
  <c r="AI67" i="2"/>
  <c r="AP67" i="2" s="1"/>
  <c r="AF67" i="2"/>
  <c r="AK66" i="2"/>
  <c r="AJ66" i="2"/>
  <c r="AH66" i="2"/>
  <c r="AG66" i="2"/>
  <c r="AD66" i="2"/>
  <c r="AC66" i="2"/>
  <c r="AB66" i="2"/>
  <c r="AA66" i="2"/>
  <c r="Z66" i="2"/>
  <c r="Y66" i="2"/>
  <c r="X66" i="2"/>
  <c r="W66" i="2"/>
  <c r="V66" i="2"/>
  <c r="U66" i="2"/>
  <c r="T66" i="2"/>
  <c r="S66" i="2"/>
  <c r="R66" i="2"/>
  <c r="Q66" i="2"/>
  <c r="P66" i="2"/>
  <c r="O66" i="2"/>
  <c r="N66" i="2"/>
  <c r="M66" i="2"/>
  <c r="L66" i="2"/>
  <c r="K66" i="2"/>
  <c r="J66" i="2"/>
  <c r="I66" i="2"/>
  <c r="AI65" i="2"/>
  <c r="AP65" i="2" s="1"/>
  <c r="AF65" i="2"/>
  <c r="AE65" i="2" s="1"/>
  <c r="AI64" i="2"/>
  <c r="AF64" i="2"/>
  <c r="AE64" i="2" s="1"/>
  <c r="AP63" i="2"/>
  <c r="AI63" i="2"/>
  <c r="AN63" i="2" s="1"/>
  <c r="AF63" i="2"/>
  <c r="AE63" i="2"/>
  <c r="AI62" i="2"/>
  <c r="AN62" i="2" s="1"/>
  <c r="AF62" i="2"/>
  <c r="AE62" i="2"/>
  <c r="AP61" i="2"/>
  <c r="AN61" i="2"/>
  <c r="AF61" i="2"/>
  <c r="AE61" i="2"/>
  <c r="AI60" i="2"/>
  <c r="AP60" i="2" s="1"/>
  <c r="AF60" i="2"/>
  <c r="AI59" i="2"/>
  <c r="AF59" i="2"/>
  <c r="AE59" i="2" s="1"/>
  <c r="AK58" i="2"/>
  <c r="AJ58" i="2"/>
  <c r="AH58" i="2"/>
  <c r="AG58" i="2"/>
  <c r="AD58" i="2"/>
  <c r="AC58" i="2"/>
  <c r="AB58" i="2"/>
  <c r="AA58" i="2"/>
  <c r="Z58" i="2"/>
  <c r="Y58" i="2"/>
  <c r="X58" i="2"/>
  <c r="W58" i="2"/>
  <c r="V58" i="2"/>
  <c r="U58" i="2"/>
  <c r="T58" i="2"/>
  <c r="S58" i="2"/>
  <c r="R58" i="2"/>
  <c r="Q58" i="2"/>
  <c r="P58" i="2"/>
  <c r="O58" i="2"/>
  <c r="N58" i="2"/>
  <c r="M58" i="2"/>
  <c r="L58" i="2"/>
  <c r="K58" i="2"/>
  <c r="J58" i="2"/>
  <c r="I58" i="2"/>
  <c r="AI57" i="2"/>
  <c r="AF57" i="2"/>
  <c r="AE57" i="2" s="1"/>
  <c r="AI56" i="2"/>
  <c r="AP56" i="2" s="1"/>
  <c r="AF56" i="2"/>
  <c r="AE56" i="2"/>
  <c r="AI55" i="2"/>
  <c r="AN55" i="2" s="1"/>
  <c r="AF55" i="2"/>
  <c r="AE55" i="2"/>
  <c r="AP54" i="2"/>
  <c r="AN54" i="2"/>
  <c r="AF54" i="2"/>
  <c r="AE54" i="2"/>
  <c r="AP53" i="2"/>
  <c r="AN53" i="2"/>
  <c r="AF53" i="2"/>
  <c r="AE53" i="2"/>
  <c r="AI52" i="2"/>
  <c r="AP52" i="2" s="1"/>
  <c r="AF52" i="2"/>
  <c r="AK51" i="2"/>
  <c r="AF51" i="2"/>
  <c r="AE51" i="2" s="1"/>
  <c r="AJ50" i="2"/>
  <c r="AH50" i="2"/>
  <c r="AG50" i="2"/>
  <c r="AD50" i="2"/>
  <c r="AC50" i="2"/>
  <c r="AB50" i="2"/>
  <c r="AA50" i="2"/>
  <c r="Z50" i="2"/>
  <c r="Y50" i="2"/>
  <c r="X50" i="2"/>
  <c r="W50" i="2"/>
  <c r="V50" i="2"/>
  <c r="U50" i="2"/>
  <c r="T50" i="2"/>
  <c r="S50" i="2"/>
  <c r="R50" i="2"/>
  <c r="Q50" i="2"/>
  <c r="P50" i="2"/>
  <c r="O50" i="2"/>
  <c r="N50" i="2"/>
  <c r="M50" i="2"/>
  <c r="L50" i="2"/>
  <c r="K50" i="2"/>
  <c r="J50" i="2"/>
  <c r="I50" i="2"/>
  <c r="AI49" i="2"/>
  <c r="AF49" i="2"/>
  <c r="AE49" i="2" s="1"/>
  <c r="AE48" i="2" s="1"/>
  <c r="AK48" i="2"/>
  <c r="AJ48" i="2"/>
  <c r="AH48" i="2"/>
  <c r="AG48" i="2"/>
  <c r="AF48" i="2"/>
  <c r="AD48" i="2"/>
  <c r="AC48" i="2"/>
  <c r="AB48" i="2"/>
  <c r="AA48" i="2"/>
  <c r="Z48" i="2"/>
  <c r="Y48" i="2"/>
  <c r="X48" i="2"/>
  <c r="W48" i="2"/>
  <c r="V48" i="2"/>
  <c r="U48" i="2"/>
  <c r="T48" i="2"/>
  <c r="S48" i="2"/>
  <c r="R48" i="2"/>
  <c r="Q48" i="2"/>
  <c r="P48" i="2"/>
  <c r="O48" i="2"/>
  <c r="N48" i="2"/>
  <c r="M48" i="2"/>
  <c r="L48" i="2"/>
  <c r="K48" i="2"/>
  <c r="J48" i="2"/>
  <c r="I48" i="2"/>
  <c r="AP47" i="2"/>
  <c r="AN47" i="2"/>
  <c r="AF47" i="2"/>
  <c r="AK46" i="2"/>
  <c r="AN46" i="2" s="1"/>
  <c r="AJ46" i="2"/>
  <c r="AI46" i="2"/>
  <c r="AH46" i="2"/>
  <c r="AG46" i="2"/>
  <c r="AD46" i="2"/>
  <c r="AC46" i="2"/>
  <c r="AB46" i="2"/>
  <c r="AA46" i="2"/>
  <c r="Z46" i="2"/>
  <c r="Y46" i="2"/>
  <c r="X46" i="2"/>
  <c r="W46" i="2"/>
  <c r="V46" i="2"/>
  <c r="U46" i="2"/>
  <c r="T46" i="2"/>
  <c r="S46" i="2"/>
  <c r="R46" i="2"/>
  <c r="Q46" i="2"/>
  <c r="P46" i="2"/>
  <c r="O46" i="2"/>
  <c r="N46" i="2"/>
  <c r="M46" i="2"/>
  <c r="L46" i="2"/>
  <c r="K46" i="2"/>
  <c r="J46" i="2"/>
  <c r="I46" i="2"/>
  <c r="AI45" i="2"/>
  <c r="AF45" i="2"/>
  <c r="AE45" i="2" s="1"/>
  <c r="AI44" i="2"/>
  <c r="AF44" i="2"/>
  <c r="AE44" i="2" s="1"/>
  <c r="AN43" i="2"/>
  <c r="AI43" i="2"/>
  <c r="AP43" i="2" s="1"/>
  <c r="AF43" i="2"/>
  <c r="AE43" i="2" s="1"/>
  <c r="AP42" i="2"/>
  <c r="AI42" i="2"/>
  <c r="AN42" i="2" s="1"/>
  <c r="AF42" i="2"/>
  <c r="AK41" i="2"/>
  <c r="AJ41" i="2"/>
  <c r="AH41" i="2"/>
  <c r="AG41" i="2"/>
  <c r="AD41" i="2"/>
  <c r="AC41" i="2"/>
  <c r="AB41" i="2"/>
  <c r="AA41" i="2"/>
  <c r="Z41" i="2"/>
  <c r="Y41" i="2"/>
  <c r="X41" i="2"/>
  <c r="W41" i="2"/>
  <c r="V41" i="2"/>
  <c r="U41" i="2"/>
  <c r="T41" i="2"/>
  <c r="S41" i="2"/>
  <c r="R41" i="2"/>
  <c r="Q41" i="2"/>
  <c r="P41" i="2"/>
  <c r="O41" i="2"/>
  <c r="N41" i="2"/>
  <c r="M41" i="2"/>
  <c r="L41" i="2"/>
  <c r="K41" i="2"/>
  <c r="J41" i="2"/>
  <c r="I41" i="2"/>
  <c r="AN40" i="2"/>
  <c r="AI40" i="2"/>
  <c r="AP40" i="2" s="1"/>
  <c r="AF40" i="2"/>
  <c r="AE40" i="2" s="1"/>
  <c r="AI39" i="2"/>
  <c r="AF39" i="2"/>
  <c r="AE39" i="2" s="1"/>
  <c r="AP38" i="2"/>
  <c r="AN38" i="2"/>
  <c r="AF38" i="2"/>
  <c r="AK37" i="2"/>
  <c r="AJ37" i="2"/>
  <c r="AH37" i="2"/>
  <c r="AG37" i="2"/>
  <c r="AD37" i="2"/>
  <c r="AC37" i="2"/>
  <c r="AB37" i="2"/>
  <c r="AA37" i="2"/>
  <c r="Z37" i="2"/>
  <c r="Y37" i="2"/>
  <c r="X37" i="2"/>
  <c r="W37" i="2"/>
  <c r="V37" i="2"/>
  <c r="U37" i="2"/>
  <c r="T37" i="2"/>
  <c r="S37" i="2"/>
  <c r="R37" i="2"/>
  <c r="Q37" i="2"/>
  <c r="P37" i="2"/>
  <c r="O37" i="2"/>
  <c r="N37" i="2"/>
  <c r="M37" i="2"/>
  <c r="L37" i="2"/>
  <c r="K37" i="2"/>
  <c r="J37" i="2"/>
  <c r="I37" i="2"/>
  <c r="AI36" i="2"/>
  <c r="AF36" i="2"/>
  <c r="AE36" i="2" s="1"/>
  <c r="AN35" i="2"/>
  <c r="AI35" i="2"/>
  <c r="AP35" i="2" s="1"/>
  <c r="AF35" i="2"/>
  <c r="AE35" i="2" s="1"/>
  <c r="AP34" i="2"/>
  <c r="AN34" i="2"/>
  <c r="AI34" i="2"/>
  <c r="AF34" i="2"/>
  <c r="AE34" i="2" s="1"/>
  <c r="AE33" i="2" s="1"/>
  <c r="AK33" i="2"/>
  <c r="AJ33" i="2"/>
  <c r="AH33" i="2"/>
  <c r="AG33" i="2"/>
  <c r="AD33" i="2"/>
  <c r="AC33" i="2"/>
  <c r="AB33" i="2"/>
  <c r="AA33" i="2"/>
  <c r="Z33" i="2"/>
  <c r="Y33" i="2"/>
  <c r="X33" i="2"/>
  <c r="W33" i="2"/>
  <c r="V33" i="2"/>
  <c r="U33" i="2"/>
  <c r="T33" i="2"/>
  <c r="S33" i="2"/>
  <c r="R33" i="2"/>
  <c r="Q33" i="2"/>
  <c r="Q12" i="2" s="1"/>
  <c r="Q11" i="2" s="1"/>
  <c r="P33" i="2"/>
  <c r="O33" i="2"/>
  <c r="N33" i="2"/>
  <c r="M33" i="2"/>
  <c r="L33" i="2"/>
  <c r="K33" i="2"/>
  <c r="J33" i="2"/>
  <c r="I33" i="2"/>
  <c r="AN32" i="2"/>
  <c r="AI32" i="2"/>
  <c r="AP32" i="2" s="1"/>
  <c r="AF32" i="2"/>
  <c r="AE32" i="2" s="1"/>
  <c r="AI31" i="2"/>
  <c r="AP31" i="2" s="1"/>
  <c r="AF31" i="2"/>
  <c r="AE31" i="2"/>
  <c r="AI30" i="2"/>
  <c r="AF30" i="2"/>
  <c r="AE30" i="2" s="1"/>
  <c r="AI29" i="2"/>
  <c r="AP29" i="2" s="1"/>
  <c r="AF29" i="2"/>
  <c r="AE29" i="2" s="1"/>
  <c r="AN28" i="2"/>
  <c r="AI28" i="2"/>
  <c r="AP28" i="2" s="1"/>
  <c r="AF28" i="2"/>
  <c r="AE28" i="2" s="1"/>
  <c r="AK27" i="2"/>
  <c r="AJ27" i="2"/>
  <c r="AH27" i="2"/>
  <c r="AG27" i="2"/>
  <c r="AF27" i="2"/>
  <c r="AD27" i="2"/>
  <c r="AC27" i="2"/>
  <c r="AB27" i="2"/>
  <c r="AA27" i="2"/>
  <c r="Z27" i="2"/>
  <c r="Y27" i="2"/>
  <c r="X27" i="2"/>
  <c r="W27" i="2"/>
  <c r="V27" i="2"/>
  <c r="U27" i="2"/>
  <c r="T27" i="2"/>
  <c r="S27" i="2"/>
  <c r="R27" i="2"/>
  <c r="Q27" i="2"/>
  <c r="P27" i="2"/>
  <c r="O27" i="2"/>
  <c r="N27" i="2"/>
  <c r="M27" i="2"/>
  <c r="L27" i="2"/>
  <c r="K27" i="2"/>
  <c r="J27" i="2"/>
  <c r="I27" i="2"/>
  <c r="AP26" i="2"/>
  <c r="AN26" i="2"/>
  <c r="AI26" i="2"/>
  <c r="AF26" i="2"/>
  <c r="AE26" i="2"/>
  <c r="AP25" i="2"/>
  <c r="AI25" i="2"/>
  <c r="AN25" i="2" s="1"/>
  <c r="AF25" i="2"/>
  <c r="AI24" i="2"/>
  <c r="AF24" i="2"/>
  <c r="AE24" i="2" s="1"/>
  <c r="AI23" i="2"/>
  <c r="AP23" i="2" s="1"/>
  <c r="AF23" i="2"/>
  <c r="AE23" i="2" s="1"/>
  <c r="AK22" i="2"/>
  <c r="AJ22" i="2"/>
  <c r="AH22" i="2"/>
  <c r="AG22" i="2"/>
  <c r="AD22" i="2"/>
  <c r="AC22" i="2"/>
  <c r="AB22" i="2"/>
  <c r="AA22" i="2"/>
  <c r="Z22" i="2"/>
  <c r="Y22" i="2"/>
  <c r="X22" i="2"/>
  <c r="W22" i="2"/>
  <c r="V22" i="2"/>
  <c r="U22" i="2"/>
  <c r="T22" i="2"/>
  <c r="S22" i="2"/>
  <c r="R22" i="2"/>
  <c r="Q22" i="2"/>
  <c r="P22" i="2"/>
  <c r="O22" i="2"/>
  <c r="N22" i="2"/>
  <c r="M22" i="2"/>
  <c r="L22" i="2"/>
  <c r="K22" i="2"/>
  <c r="J22" i="2"/>
  <c r="I22" i="2"/>
  <c r="AI21" i="2"/>
  <c r="AP21" i="2" s="1"/>
  <c r="AF21" i="2"/>
  <c r="AE21" i="2" s="1"/>
  <c r="AI20" i="2"/>
  <c r="AP20" i="2" s="1"/>
  <c r="AF20" i="2"/>
  <c r="AE20" i="2" s="1"/>
  <c r="AI19" i="2"/>
  <c r="AN19" i="2" s="1"/>
  <c r="AF19" i="2"/>
  <c r="AE19" i="2" s="1"/>
  <c r="AI18" i="2"/>
  <c r="AF18" i="2"/>
  <c r="AE18" i="2" s="1"/>
  <c r="AL17" i="2"/>
  <c r="AK17" i="2"/>
  <c r="AJ17" i="2"/>
  <c r="AH17" i="2"/>
  <c r="AG17" i="2"/>
  <c r="AD17" i="2"/>
  <c r="AC17" i="2"/>
  <c r="AB17" i="2"/>
  <c r="AA17" i="2"/>
  <c r="Z17" i="2"/>
  <c r="Y17" i="2"/>
  <c r="X17" i="2"/>
  <c r="W17" i="2"/>
  <c r="V17" i="2"/>
  <c r="U17" i="2"/>
  <c r="T17" i="2"/>
  <c r="S17" i="2"/>
  <c r="R17" i="2"/>
  <c r="Q17" i="2"/>
  <c r="P17" i="2"/>
  <c r="O17" i="2"/>
  <c r="N17" i="2"/>
  <c r="M17" i="2"/>
  <c r="L17" i="2"/>
  <c r="K17" i="2"/>
  <c r="J17" i="2"/>
  <c r="I17" i="2"/>
  <c r="AP16" i="2"/>
  <c r="AN16" i="2"/>
  <c r="AF16" i="2"/>
  <c r="AE16" i="2" s="1"/>
  <c r="AI15" i="2"/>
  <c r="AI13" i="2" s="1"/>
  <c r="AF15" i="2"/>
  <c r="AE15" i="2" s="1"/>
  <c r="AN14" i="2"/>
  <c r="AI14" i="2"/>
  <c r="AP14" i="2" s="1"/>
  <c r="AF14" i="2"/>
  <c r="AE14" i="2" s="1"/>
  <c r="AE13" i="2" s="1"/>
  <c r="AL13" i="2"/>
  <c r="AK13" i="2"/>
  <c r="AJ13" i="2"/>
  <c r="AH13" i="2"/>
  <c r="AG13" i="2"/>
  <c r="AF13" i="2"/>
  <c r="AD13" i="2"/>
  <c r="AC13" i="2"/>
  <c r="AB13" i="2"/>
  <c r="AA13" i="2"/>
  <c r="Z13" i="2"/>
  <c r="Y13" i="2"/>
  <c r="X13" i="2"/>
  <c r="W13" i="2"/>
  <c r="V13" i="2"/>
  <c r="U13" i="2"/>
  <c r="T13" i="2"/>
  <c r="S13" i="2"/>
  <c r="R13" i="2"/>
  <c r="Q13" i="2"/>
  <c r="P13" i="2"/>
  <c r="O13" i="2"/>
  <c r="N13" i="2"/>
  <c r="M13" i="2"/>
  <c r="L13" i="2"/>
  <c r="K13" i="2"/>
  <c r="J13" i="2"/>
  <c r="I13" i="2"/>
  <c r="AG12" i="2"/>
  <c r="AI156" i="1"/>
  <c r="AA156" i="1"/>
  <c r="AO156" i="1" s="1"/>
  <c r="T156" i="1"/>
  <c r="S156" i="1"/>
  <c r="Q156" i="1"/>
  <c r="O156" i="1"/>
  <c r="M156" i="1"/>
  <c r="K156" i="1"/>
  <c r="AO155" i="1"/>
  <c r="AI155" i="1"/>
  <c r="AF155" i="1"/>
  <c r="AE155" i="1"/>
  <c r="Q155" i="1"/>
  <c r="P155" i="1"/>
  <c r="O155" i="1" s="1"/>
  <c r="K155" i="1"/>
  <c r="AO154" i="1"/>
  <c r="AI154" i="1"/>
  <c r="AF154" i="1"/>
  <c r="AE154" i="1"/>
  <c r="Q154" i="1"/>
  <c r="P154" i="1"/>
  <c r="O154" i="1" s="1"/>
  <c r="O153" i="1" s="1"/>
  <c r="K154" i="1"/>
  <c r="AO153" i="1"/>
  <c r="AM153" i="1"/>
  <c r="AL153" i="1"/>
  <c r="AK153" i="1"/>
  <c r="AJ153" i="1"/>
  <c r="AJ94" i="1" s="1"/>
  <c r="AI153" i="1"/>
  <c r="AH153" i="1"/>
  <c r="AG153" i="1"/>
  <c r="AD153" i="1"/>
  <c r="AC153" i="1"/>
  <c r="AB153" i="1"/>
  <c r="AB94" i="1" s="1"/>
  <c r="AA153" i="1"/>
  <c r="Z153" i="1"/>
  <c r="Y153" i="1"/>
  <c r="X153" i="1"/>
  <c r="X94" i="1" s="1"/>
  <c r="W153" i="1"/>
  <c r="V153" i="1"/>
  <c r="U153" i="1"/>
  <c r="T153" i="1"/>
  <c r="S153" i="1"/>
  <c r="R153" i="1"/>
  <c r="P153" i="1"/>
  <c r="N153" i="1"/>
  <c r="M153" i="1"/>
  <c r="L153" i="1"/>
  <c r="K153" i="1"/>
  <c r="J153" i="1"/>
  <c r="I153" i="1"/>
  <c r="AO152" i="1"/>
  <c r="AI152" i="1"/>
  <c r="AA152" i="1"/>
  <c r="AF152" i="1" s="1"/>
  <c r="T152" i="1"/>
  <c r="T151" i="1" s="1"/>
  <c r="S152" i="1"/>
  <c r="Q152" i="1"/>
  <c r="Q151" i="1" s="1"/>
  <c r="O152" i="1"/>
  <c r="M152" i="1"/>
  <c r="M151" i="1" s="1"/>
  <c r="K152" i="1"/>
  <c r="AM151" i="1"/>
  <c r="AL151" i="1"/>
  <c r="AK151" i="1"/>
  <c r="AJ151" i="1"/>
  <c r="AI151" i="1"/>
  <c r="AH151" i="1"/>
  <c r="AG151" i="1"/>
  <c r="AD151" i="1"/>
  <c r="AC151" i="1"/>
  <c r="AB151" i="1"/>
  <c r="AA151" i="1"/>
  <c r="Z151" i="1"/>
  <c r="Y151" i="1"/>
  <c r="X151" i="1"/>
  <c r="W151" i="1"/>
  <c r="V151" i="1"/>
  <c r="AO151" i="1" s="1"/>
  <c r="U151" i="1"/>
  <c r="S151" i="1"/>
  <c r="R151" i="1"/>
  <c r="P151" i="1"/>
  <c r="O151" i="1"/>
  <c r="N151" i="1"/>
  <c r="L151" i="1"/>
  <c r="K151" i="1"/>
  <c r="J151" i="1"/>
  <c r="I151" i="1"/>
  <c r="AO150" i="1"/>
  <c r="AI150" i="1"/>
  <c r="AI147" i="1" s="1"/>
  <c r="AF150" i="1"/>
  <c r="AE150" i="1" s="1"/>
  <c r="Q150" i="1"/>
  <c r="O150" i="1"/>
  <c r="M150" i="1"/>
  <c r="K150" i="1"/>
  <c r="AO149" i="1"/>
  <c r="AI149" i="1"/>
  <c r="AF149" i="1"/>
  <c r="AE149" i="1" s="1"/>
  <c r="AE147" i="1" s="1"/>
  <c r="Q149" i="1"/>
  <c r="O149" i="1"/>
  <c r="M149" i="1"/>
  <c r="K149" i="1"/>
  <c r="AO148" i="1"/>
  <c r="AI148" i="1"/>
  <c r="AF148" i="1"/>
  <c r="AE148" i="1" s="1"/>
  <c r="Q148" i="1"/>
  <c r="Q147" i="1" s="1"/>
  <c r="O148" i="1"/>
  <c r="M148" i="1"/>
  <c r="M147" i="1" s="1"/>
  <c r="K148" i="1"/>
  <c r="AM147" i="1"/>
  <c r="AL147" i="1"/>
  <c r="AK147" i="1"/>
  <c r="AJ147" i="1"/>
  <c r="AH147" i="1"/>
  <c r="AG147" i="1"/>
  <c r="AD147" i="1"/>
  <c r="AC147" i="1"/>
  <c r="AB147" i="1"/>
  <c r="AA147" i="1"/>
  <c r="Z147" i="1"/>
  <c r="Y147" i="1"/>
  <c r="X147" i="1"/>
  <c r="W147" i="1"/>
  <c r="V147" i="1"/>
  <c r="AO147" i="1" s="1"/>
  <c r="U147" i="1"/>
  <c r="T147" i="1"/>
  <c r="S147" i="1"/>
  <c r="R147" i="1"/>
  <c r="P147" i="1"/>
  <c r="O147" i="1"/>
  <c r="N147" i="1"/>
  <c r="L147" i="1"/>
  <c r="K147" i="1"/>
  <c r="J147" i="1"/>
  <c r="I147" i="1"/>
  <c r="AI146" i="1"/>
  <c r="AF146" i="1"/>
  <c r="AE146" i="1" s="1"/>
  <c r="AA146" i="1"/>
  <c r="AO146" i="1" s="1"/>
  <c r="T146" i="1"/>
  <c r="T143" i="1" s="1"/>
  <c r="S146" i="1"/>
  <c r="S143" i="1" s="1"/>
  <c r="Q146" i="1"/>
  <c r="O146" i="1"/>
  <c r="O143" i="1" s="1"/>
  <c r="K146" i="1"/>
  <c r="AO145" i="1"/>
  <c r="AI145" i="1"/>
  <c r="AF145" i="1"/>
  <c r="AE145" i="1"/>
  <c r="Q145" i="1"/>
  <c r="O145" i="1"/>
  <c r="K145" i="1"/>
  <c r="AO144" i="1"/>
  <c r="AI144" i="1"/>
  <c r="AI143" i="1" s="1"/>
  <c r="AA144" i="1"/>
  <c r="T144" i="1"/>
  <c r="S144" i="1"/>
  <c r="Q144" i="1"/>
  <c r="K144" i="1"/>
  <c r="AM143" i="1"/>
  <c r="AL143" i="1"/>
  <c r="AK143" i="1"/>
  <c r="AJ143" i="1"/>
  <c r="AH143" i="1"/>
  <c r="AG143" i="1"/>
  <c r="AD143" i="1"/>
  <c r="AC143" i="1"/>
  <c r="AB143" i="1"/>
  <c r="Z143" i="1"/>
  <c r="Y143" i="1"/>
  <c r="X143" i="1"/>
  <c r="W143" i="1"/>
  <c r="V143" i="1"/>
  <c r="U143" i="1"/>
  <c r="R143" i="1"/>
  <c r="Q143" i="1"/>
  <c r="P143" i="1"/>
  <c r="N143" i="1"/>
  <c r="M143" i="1"/>
  <c r="L143" i="1"/>
  <c r="J143" i="1"/>
  <c r="I143" i="1"/>
  <c r="AI142" i="1"/>
  <c r="AA142" i="1"/>
  <c r="AO142" i="1" s="1"/>
  <c r="T142" i="1"/>
  <c r="S142" i="1"/>
  <c r="Q142" i="1"/>
  <c r="Q141" i="1" s="1"/>
  <c r="O142" i="1"/>
  <c r="K142" i="1"/>
  <c r="AM141" i="1"/>
  <c r="AL141" i="1"/>
  <c r="AK141" i="1"/>
  <c r="AJ141" i="1"/>
  <c r="AI141" i="1"/>
  <c r="AH141" i="1"/>
  <c r="AG141" i="1"/>
  <c r="AD141" i="1"/>
  <c r="AC141" i="1"/>
  <c r="AB141" i="1"/>
  <c r="AA141" i="1"/>
  <c r="Z141" i="1"/>
  <c r="Y141" i="1"/>
  <c r="X141" i="1"/>
  <c r="W141" i="1"/>
  <c r="V141" i="1"/>
  <c r="U141" i="1"/>
  <c r="T141" i="1"/>
  <c r="S141" i="1"/>
  <c r="R141" i="1"/>
  <c r="P141" i="1"/>
  <c r="O141" i="1"/>
  <c r="N141" i="1"/>
  <c r="M141" i="1"/>
  <c r="L141" i="1"/>
  <c r="K141" i="1"/>
  <c r="J141" i="1"/>
  <c r="I141" i="1"/>
  <c r="AO140" i="1"/>
  <c r="AI140" i="1"/>
  <c r="AF140" i="1"/>
  <c r="AE140" i="1" s="1"/>
  <c r="AE139" i="1" s="1"/>
  <c r="Q140" i="1"/>
  <c r="Q139" i="1" s="1"/>
  <c r="P140" i="1"/>
  <c r="K140" i="1"/>
  <c r="AM139" i="1"/>
  <c r="AL139" i="1"/>
  <c r="AK139" i="1"/>
  <c r="AJ139" i="1"/>
  <c r="AI139" i="1"/>
  <c r="AH139" i="1"/>
  <c r="AG139" i="1"/>
  <c r="AD139" i="1"/>
  <c r="AC139" i="1"/>
  <c r="AB139" i="1"/>
  <c r="AA139" i="1"/>
  <c r="Z139" i="1"/>
  <c r="Y139" i="1"/>
  <c r="X139" i="1"/>
  <c r="W139" i="1"/>
  <c r="V139" i="1"/>
  <c r="AO139" i="1" s="1"/>
  <c r="U139" i="1"/>
  <c r="T139" i="1"/>
  <c r="S139" i="1"/>
  <c r="R139" i="1"/>
  <c r="N139" i="1"/>
  <c r="M139" i="1"/>
  <c r="L139" i="1"/>
  <c r="K139" i="1"/>
  <c r="J139" i="1"/>
  <c r="I139" i="1"/>
  <c r="AI138" i="1"/>
  <c r="AF138" i="1"/>
  <c r="AE138" i="1" s="1"/>
  <c r="AA138" i="1"/>
  <c r="AO138" i="1" s="1"/>
  <c r="T138" i="1"/>
  <c r="S138" i="1"/>
  <c r="Q138" i="1"/>
  <c r="O138" i="1"/>
  <c r="M138" i="1"/>
  <c r="M134" i="1" s="1"/>
  <c r="L138" i="1"/>
  <c r="K138" i="1" s="1"/>
  <c r="AI137" i="1"/>
  <c r="AF137" i="1"/>
  <c r="AE137" i="1" s="1"/>
  <c r="AA137" i="1"/>
  <c r="AA134" i="1" s="1"/>
  <c r="AO134" i="1" s="1"/>
  <c r="T137" i="1"/>
  <c r="T134" i="1" s="1"/>
  <c r="S137" i="1"/>
  <c r="S134" i="1" s="1"/>
  <c r="Q137" i="1"/>
  <c r="O137" i="1"/>
  <c r="L137" i="1"/>
  <c r="AO136" i="1"/>
  <c r="AI136" i="1"/>
  <c r="AF136" i="1"/>
  <c r="AE136" i="1" s="1"/>
  <c r="Q136" i="1"/>
  <c r="P136" i="1"/>
  <c r="O136" i="1"/>
  <c r="K136" i="1"/>
  <c r="AO135" i="1"/>
  <c r="AI135" i="1"/>
  <c r="AF135" i="1"/>
  <c r="Q135" i="1"/>
  <c r="O135" i="1"/>
  <c r="O134" i="1" s="1"/>
  <c r="K135" i="1"/>
  <c r="AM134" i="1"/>
  <c r="AL134" i="1"/>
  <c r="AK134" i="1"/>
  <c r="AJ134" i="1"/>
  <c r="AH134" i="1"/>
  <c r="AG134" i="1"/>
  <c r="AD134" i="1"/>
  <c r="AC134" i="1"/>
  <c r="AB134" i="1"/>
  <c r="Z134" i="1"/>
  <c r="Y134" i="1"/>
  <c r="X134" i="1"/>
  <c r="W134" i="1"/>
  <c r="V134" i="1"/>
  <c r="U134" i="1"/>
  <c r="R134" i="1"/>
  <c r="Q134" i="1"/>
  <c r="P134" i="1"/>
  <c r="N134" i="1"/>
  <c r="J134" i="1"/>
  <c r="I134" i="1"/>
  <c r="AO133" i="1"/>
  <c r="AI133" i="1"/>
  <c r="AF133" i="1"/>
  <c r="AE133" i="1"/>
  <c r="Q133" i="1"/>
  <c r="O133" i="1"/>
  <c r="M133" i="1"/>
  <c r="K133" i="1"/>
  <c r="AO132" i="1"/>
  <c r="AI132" i="1"/>
  <c r="AF132" i="1"/>
  <c r="AF130" i="1" s="1"/>
  <c r="AE132" i="1"/>
  <c r="AE130" i="1" s="1"/>
  <c r="Q132" i="1"/>
  <c r="O132" i="1"/>
  <c r="K132" i="1"/>
  <c r="AO131" i="1"/>
  <c r="AI131" i="1"/>
  <c r="AI130" i="1" s="1"/>
  <c r="AF131" i="1"/>
  <c r="AE131" i="1"/>
  <c r="Q131" i="1"/>
  <c r="Q130" i="1" s="1"/>
  <c r="K131" i="1"/>
  <c r="K130" i="1" s="1"/>
  <c r="AM130" i="1"/>
  <c r="AL130" i="1"/>
  <c r="AK130" i="1"/>
  <c r="AJ130" i="1"/>
  <c r="AH130" i="1"/>
  <c r="AG130" i="1"/>
  <c r="AD130" i="1"/>
  <c r="AC130" i="1"/>
  <c r="AB130" i="1"/>
  <c r="AA130" i="1"/>
  <c r="Z130" i="1"/>
  <c r="Y130" i="1"/>
  <c r="X130" i="1"/>
  <c r="W130" i="1"/>
  <c r="V130" i="1"/>
  <c r="AO130" i="1" s="1"/>
  <c r="U130" i="1"/>
  <c r="T130" i="1"/>
  <c r="S130" i="1"/>
  <c r="R130" i="1"/>
  <c r="P130" i="1"/>
  <c r="O130" i="1"/>
  <c r="N130" i="1"/>
  <c r="M130" i="1"/>
  <c r="L130" i="1"/>
  <c r="J130" i="1"/>
  <c r="I130" i="1"/>
  <c r="AO129" i="1"/>
  <c r="AI129" i="1"/>
  <c r="AF129" i="1"/>
  <c r="AE129" i="1" s="1"/>
  <c r="Q129" i="1"/>
  <c r="P129" i="1"/>
  <c r="O129" i="1"/>
  <c r="K129" i="1"/>
  <c r="I129" i="1"/>
  <c r="AO128" i="1"/>
  <c r="AI128" i="1"/>
  <c r="AF128" i="1"/>
  <c r="AE128" i="1" s="1"/>
  <c r="Q128" i="1"/>
  <c r="P128" i="1"/>
  <c r="K128" i="1"/>
  <c r="AI127" i="1"/>
  <c r="AF127" i="1"/>
  <c r="AE127" i="1" s="1"/>
  <c r="AE126" i="1" s="1"/>
  <c r="AA127" i="1"/>
  <c r="AO127" i="1" s="1"/>
  <c r="S127" i="1"/>
  <c r="S126" i="1" s="1"/>
  <c r="Q127" i="1"/>
  <c r="O127" i="1"/>
  <c r="M127" i="1"/>
  <c r="L127" i="1"/>
  <c r="AM126" i="1"/>
  <c r="AL126" i="1"/>
  <c r="AK126" i="1"/>
  <c r="AJ126" i="1"/>
  <c r="AH126" i="1"/>
  <c r="AG126" i="1"/>
  <c r="AD126" i="1"/>
  <c r="AC126" i="1"/>
  <c r="AB126" i="1"/>
  <c r="AA126" i="1"/>
  <c r="Z126" i="1"/>
  <c r="Y126" i="1"/>
  <c r="X126" i="1"/>
  <c r="W126" i="1"/>
  <c r="V126" i="1"/>
  <c r="AO126" i="1" s="1"/>
  <c r="U126" i="1"/>
  <c r="T126" i="1"/>
  <c r="R126" i="1"/>
  <c r="Q126" i="1"/>
  <c r="N126" i="1"/>
  <c r="M126" i="1"/>
  <c r="J126" i="1"/>
  <c r="I126" i="1"/>
  <c r="AO125" i="1"/>
  <c r="AI125" i="1"/>
  <c r="AF125" i="1"/>
  <c r="AE125" i="1" s="1"/>
  <c r="Q125" i="1"/>
  <c r="P125" i="1"/>
  <c r="O125" i="1"/>
  <c r="K125" i="1"/>
  <c r="AO124" i="1"/>
  <c r="AI124" i="1"/>
  <c r="AF124" i="1"/>
  <c r="AE124" i="1" s="1"/>
  <c r="Q124" i="1"/>
  <c r="P124" i="1"/>
  <c r="O124" i="1"/>
  <c r="O121" i="1" s="1"/>
  <c r="K124" i="1"/>
  <c r="AO123" i="1"/>
  <c r="AI123" i="1"/>
  <c r="AF123" i="1"/>
  <c r="AE123" i="1" s="1"/>
  <c r="Q123" i="1"/>
  <c r="K123" i="1"/>
  <c r="AO122" i="1"/>
  <c r="AI122" i="1"/>
  <c r="AI121" i="1" s="1"/>
  <c r="AA122" i="1"/>
  <c r="T122" i="1"/>
  <c r="T121" i="1" s="1"/>
  <c r="S122" i="1"/>
  <c r="Q122" i="1"/>
  <c r="L122" i="1"/>
  <c r="AM121" i="1"/>
  <c r="AL121" i="1"/>
  <c r="AK121" i="1"/>
  <c r="AJ121" i="1"/>
  <c r="AH121" i="1"/>
  <c r="AG121" i="1"/>
  <c r="AD121" i="1"/>
  <c r="AC121" i="1"/>
  <c r="AB121" i="1"/>
  <c r="Z121" i="1"/>
  <c r="Y121" i="1"/>
  <c r="X121" i="1"/>
  <c r="W121" i="1"/>
  <c r="V121" i="1"/>
  <c r="U121" i="1"/>
  <c r="S121" i="1"/>
  <c r="R121" i="1"/>
  <c r="Q121" i="1"/>
  <c r="P121" i="1"/>
  <c r="N121" i="1"/>
  <c r="M121" i="1"/>
  <c r="J121" i="1"/>
  <c r="I121" i="1"/>
  <c r="AO120" i="1"/>
  <c r="AI120" i="1"/>
  <c r="AF120" i="1"/>
  <c r="AE120" i="1" s="1"/>
  <c r="Q120" i="1"/>
  <c r="O120" i="1"/>
  <c r="M120" i="1"/>
  <c r="K120" i="1"/>
  <c r="AO119" i="1"/>
  <c r="AI119" i="1"/>
  <c r="AF119" i="1"/>
  <c r="AE119" i="1" s="1"/>
  <c r="Q119" i="1"/>
  <c r="O119" i="1"/>
  <c r="M119" i="1"/>
  <c r="K119" i="1"/>
  <c r="AO118" i="1"/>
  <c r="AI118" i="1"/>
  <c r="AF118" i="1"/>
  <c r="Q118" i="1"/>
  <c r="O118" i="1"/>
  <c r="M118" i="1"/>
  <c r="M117" i="1" s="1"/>
  <c r="K118" i="1"/>
  <c r="K117" i="1" s="1"/>
  <c r="AM117" i="1"/>
  <c r="AL117" i="1"/>
  <c r="AK117" i="1"/>
  <c r="AJ117" i="1"/>
  <c r="AI117" i="1"/>
  <c r="AH117" i="1"/>
  <c r="AG117" i="1"/>
  <c r="AD117" i="1"/>
  <c r="AC117" i="1"/>
  <c r="AB117" i="1"/>
  <c r="AA117" i="1"/>
  <c r="Z117" i="1"/>
  <c r="Y117" i="1"/>
  <c r="X117" i="1"/>
  <c r="W117" i="1"/>
  <c r="V117" i="1"/>
  <c r="AO117" i="1" s="1"/>
  <c r="U117" i="1"/>
  <c r="T117" i="1"/>
  <c r="S117" i="1"/>
  <c r="R117" i="1"/>
  <c r="Q117" i="1"/>
  <c r="P117" i="1"/>
  <c r="O117" i="1"/>
  <c r="N117" i="1"/>
  <c r="L117" i="1"/>
  <c r="J117" i="1"/>
  <c r="I117" i="1"/>
  <c r="AI116" i="1"/>
  <c r="AF116" i="1"/>
  <c r="AE116" i="1" s="1"/>
  <c r="AA116" i="1"/>
  <c r="AO116" i="1" s="1"/>
  <c r="T116" i="1"/>
  <c r="S116" i="1"/>
  <c r="Q116" i="1"/>
  <c r="O116" i="1"/>
  <c r="M116" i="1"/>
  <c r="L116" i="1"/>
  <c r="AO115" i="1"/>
  <c r="AI115" i="1"/>
  <c r="AF115" i="1"/>
  <c r="T115" i="1"/>
  <c r="S115" i="1" s="1"/>
  <c r="Q115" i="1"/>
  <c r="Q113" i="1" s="1"/>
  <c r="O115" i="1"/>
  <c r="O113" i="1" s="1"/>
  <c r="M115" i="1"/>
  <c r="K115" i="1"/>
  <c r="AO114" i="1"/>
  <c r="AI114" i="1"/>
  <c r="AI113" i="1" s="1"/>
  <c r="AF114" i="1"/>
  <c r="AE114" i="1" s="1"/>
  <c r="S114" i="1"/>
  <c r="S113" i="1" s="1"/>
  <c r="Q114" i="1"/>
  <c r="O114" i="1"/>
  <c r="M114" i="1"/>
  <c r="K114" i="1"/>
  <c r="AO113" i="1"/>
  <c r="AM113" i="1"/>
  <c r="AL113" i="1"/>
  <c r="AK113" i="1"/>
  <c r="AJ113" i="1"/>
  <c r="AH113" i="1"/>
  <c r="AG113" i="1"/>
  <c r="AD113" i="1"/>
  <c r="AC113" i="1"/>
  <c r="AB113" i="1"/>
  <c r="AA113" i="1"/>
  <c r="Z113" i="1"/>
  <c r="Y113" i="1"/>
  <c r="X113" i="1"/>
  <c r="W113" i="1"/>
  <c r="V113" i="1"/>
  <c r="U113" i="1"/>
  <c r="T113" i="1"/>
  <c r="R113" i="1"/>
  <c r="P113" i="1"/>
  <c r="N113" i="1"/>
  <c r="M113" i="1"/>
  <c r="J113" i="1"/>
  <c r="I113" i="1"/>
  <c r="AI112" i="1"/>
  <c r="AA112" i="1"/>
  <c r="AO112" i="1" s="1"/>
  <c r="T112" i="1"/>
  <c r="S112" i="1"/>
  <c r="Q112" i="1"/>
  <c r="Q109" i="1" s="1"/>
  <c r="O112" i="1"/>
  <c r="O109" i="1" s="1"/>
  <c r="M112" i="1"/>
  <c r="K112" i="1"/>
  <c r="AO111" i="1"/>
  <c r="AI111" i="1"/>
  <c r="AI109" i="1" s="1"/>
  <c r="AF111" i="1"/>
  <c r="AE111" i="1" s="1"/>
  <c r="S111" i="1"/>
  <c r="Q111" i="1"/>
  <c r="O111" i="1"/>
  <c r="M111" i="1"/>
  <c r="K111" i="1"/>
  <c r="AO110" i="1"/>
  <c r="AI110" i="1"/>
  <c r="AF110" i="1"/>
  <c r="AE110" i="1"/>
  <c r="S110" i="1"/>
  <c r="S109" i="1" s="1"/>
  <c r="Q110" i="1"/>
  <c r="O110" i="1"/>
  <c r="M110" i="1"/>
  <c r="M109" i="1" s="1"/>
  <c r="K110" i="1"/>
  <c r="K109" i="1" s="1"/>
  <c r="AM109" i="1"/>
  <c r="AL109" i="1"/>
  <c r="AL94" i="1" s="1"/>
  <c r="AK109" i="1"/>
  <c r="AJ109" i="1"/>
  <c r="AH109" i="1"/>
  <c r="AG109" i="1"/>
  <c r="AD109" i="1"/>
  <c r="AC109" i="1"/>
  <c r="AC94" i="1" s="1"/>
  <c r="AB109" i="1"/>
  <c r="Z109" i="1"/>
  <c r="Z94" i="1" s="1"/>
  <c r="Y109" i="1"/>
  <c r="X109" i="1"/>
  <c r="W109" i="1"/>
  <c r="V109" i="1"/>
  <c r="U109" i="1"/>
  <c r="T109" i="1"/>
  <c r="R109" i="1"/>
  <c r="P109" i="1"/>
  <c r="N109" i="1"/>
  <c r="L109" i="1"/>
  <c r="J109" i="1"/>
  <c r="I109" i="1"/>
  <c r="AI108" i="1"/>
  <c r="AF108" i="1"/>
  <c r="AE108" i="1" s="1"/>
  <c r="T108" i="1"/>
  <c r="AA108" i="1" s="1"/>
  <c r="AO108" i="1" s="1"/>
  <c r="S108" i="1"/>
  <c r="P108" i="1"/>
  <c r="O108" i="1" s="1"/>
  <c r="K108" i="1"/>
  <c r="AI107" i="1"/>
  <c r="AA107" i="1"/>
  <c r="AF107" i="1" s="1"/>
  <c r="AE107" i="1" s="1"/>
  <c r="T107" i="1"/>
  <c r="S107" i="1" s="1"/>
  <c r="P107" i="1"/>
  <c r="O107" i="1"/>
  <c r="K107" i="1"/>
  <c r="AI106" i="1"/>
  <c r="T106" i="1"/>
  <c r="AA106" i="1" s="1"/>
  <c r="AO106" i="1" s="1"/>
  <c r="S106" i="1"/>
  <c r="P106" i="1"/>
  <c r="O106" i="1" s="1"/>
  <c r="K106" i="1"/>
  <c r="AI105" i="1"/>
  <c r="AA105" i="1"/>
  <c r="AF105" i="1" s="1"/>
  <c r="AE105" i="1" s="1"/>
  <c r="T105" i="1"/>
  <c r="S105" i="1" s="1"/>
  <c r="P105" i="1"/>
  <c r="O105" i="1"/>
  <c r="K105" i="1"/>
  <c r="AI104" i="1"/>
  <c r="AF104" i="1"/>
  <c r="AE104" i="1" s="1"/>
  <c r="T104" i="1"/>
  <c r="AA104" i="1" s="1"/>
  <c r="AO104" i="1" s="1"/>
  <c r="S104" i="1"/>
  <c r="P104" i="1"/>
  <c r="O104" i="1" s="1"/>
  <c r="K104" i="1"/>
  <c r="AO103" i="1"/>
  <c r="AI103" i="1"/>
  <c r="AA103" i="1"/>
  <c r="AF103" i="1" s="1"/>
  <c r="AE103" i="1" s="1"/>
  <c r="T103" i="1"/>
  <c r="S103" i="1" s="1"/>
  <c r="P103" i="1"/>
  <c r="O103" i="1"/>
  <c r="K103" i="1"/>
  <c r="AI102" i="1"/>
  <c r="T102" i="1"/>
  <c r="AA102" i="1" s="1"/>
  <c r="AO102" i="1" s="1"/>
  <c r="S102" i="1"/>
  <c r="P102" i="1"/>
  <c r="O102" i="1" s="1"/>
  <c r="K102" i="1"/>
  <c r="AO101" i="1"/>
  <c r="AI101" i="1"/>
  <c r="AA101" i="1"/>
  <c r="AF101" i="1" s="1"/>
  <c r="AE101" i="1" s="1"/>
  <c r="T101" i="1"/>
  <c r="S101" i="1" s="1"/>
  <c r="Q101" i="1"/>
  <c r="P101" i="1"/>
  <c r="O101" i="1" s="1"/>
  <c r="K101" i="1"/>
  <c r="AO100" i="1"/>
  <c r="AI100" i="1"/>
  <c r="AI95" i="1" s="1"/>
  <c r="AF100" i="1"/>
  <c r="AE100" i="1" s="1"/>
  <c r="S100" i="1"/>
  <c r="Q100" i="1"/>
  <c r="P100" i="1"/>
  <c r="O100" i="1" s="1"/>
  <c r="K100" i="1"/>
  <c r="AO99" i="1"/>
  <c r="AI99" i="1"/>
  <c r="AF99" i="1"/>
  <c r="AE99" i="1"/>
  <c r="S99" i="1"/>
  <c r="S95" i="1" s="1"/>
  <c r="S94" i="1" s="1"/>
  <c r="Q99" i="1"/>
  <c r="P99" i="1"/>
  <c r="O99" i="1"/>
  <c r="K99" i="1"/>
  <c r="AO98" i="1"/>
  <c r="AI98" i="1"/>
  <c r="AF98" i="1"/>
  <c r="AE98" i="1"/>
  <c r="S98" i="1"/>
  <c r="Q98" i="1"/>
  <c r="P98" i="1"/>
  <c r="O98" i="1"/>
  <c r="K98" i="1"/>
  <c r="AO97" i="1"/>
  <c r="AI97" i="1"/>
  <c r="AF97" i="1"/>
  <c r="AE97" i="1" s="1"/>
  <c r="S97" i="1"/>
  <c r="Q97" i="1"/>
  <c r="O97" i="1"/>
  <c r="K97" i="1"/>
  <c r="AO96" i="1"/>
  <c r="AI96" i="1"/>
  <c r="AF96" i="1"/>
  <c r="S96" i="1"/>
  <c r="Q96" i="1"/>
  <c r="Q95" i="1" s="1"/>
  <c r="O96" i="1"/>
  <c r="O95" i="1" s="1"/>
  <c r="M96" i="1"/>
  <c r="M95" i="1" s="1"/>
  <c r="K96" i="1"/>
  <c r="AM95" i="1"/>
  <c r="AM94" i="1" s="1"/>
  <c r="AL95" i="1"/>
  <c r="AK95" i="1"/>
  <c r="AJ95" i="1"/>
  <c r="AH95" i="1"/>
  <c r="AG95" i="1"/>
  <c r="AD95" i="1"/>
  <c r="AC95" i="1"/>
  <c r="AB95" i="1"/>
  <c r="Z95" i="1"/>
  <c r="Y95" i="1"/>
  <c r="X95" i="1"/>
  <c r="W95" i="1"/>
  <c r="W94" i="1" s="1"/>
  <c r="V95" i="1"/>
  <c r="U95" i="1"/>
  <c r="R95" i="1"/>
  <c r="N95" i="1"/>
  <c r="L95" i="1"/>
  <c r="K95" i="1"/>
  <c r="J95" i="1"/>
  <c r="I95" i="1"/>
  <c r="AO93" i="1"/>
  <c r="AK93" i="1"/>
  <c r="AK92" i="1" s="1"/>
  <c r="AK91" i="1" s="1"/>
  <c r="AJ93" i="1"/>
  <c r="AF93" i="1"/>
  <c r="AE93" i="1"/>
  <c r="AE92" i="1" s="1"/>
  <c r="AE91" i="1" s="1"/>
  <c r="Q93" i="1"/>
  <c r="P93" i="1"/>
  <c r="O93" i="1"/>
  <c r="O92" i="1" s="1"/>
  <c r="O91" i="1" s="1"/>
  <c r="K93" i="1"/>
  <c r="K92" i="1" s="1"/>
  <c r="K91" i="1" s="1"/>
  <c r="AO92" i="1"/>
  <c r="AM92" i="1"/>
  <c r="AL92" i="1"/>
  <c r="AJ92" i="1"/>
  <c r="AH92" i="1"/>
  <c r="AG92" i="1"/>
  <c r="AF92" i="1"/>
  <c r="AD92" i="1"/>
  <c r="AC92" i="1"/>
  <c r="AB92" i="1"/>
  <c r="AA92" i="1"/>
  <c r="Z92" i="1"/>
  <c r="Y92" i="1"/>
  <c r="X92" i="1"/>
  <c r="W92" i="1"/>
  <c r="V92" i="1"/>
  <c r="U92" i="1"/>
  <c r="T92" i="1"/>
  <c r="S92" i="1"/>
  <c r="R92" i="1"/>
  <c r="Q92" i="1"/>
  <c r="P92" i="1"/>
  <c r="N92" i="1"/>
  <c r="M92" i="1"/>
  <c r="L92" i="1"/>
  <c r="J92" i="1"/>
  <c r="I92" i="1"/>
  <c r="AO91" i="1"/>
  <c r="AM91" i="1"/>
  <c r="AL91" i="1"/>
  <c r="AJ91" i="1"/>
  <c r="AH91" i="1"/>
  <c r="AG91" i="1"/>
  <c r="AF91" i="1"/>
  <c r="AD91" i="1"/>
  <c r="AC91" i="1"/>
  <c r="AB91" i="1"/>
  <c r="AA91" i="1"/>
  <c r="Z91" i="1"/>
  <c r="Y91" i="1"/>
  <c r="X91" i="1"/>
  <c r="W91" i="1"/>
  <c r="V91" i="1"/>
  <c r="U91" i="1"/>
  <c r="T91" i="1"/>
  <c r="S91" i="1"/>
  <c r="R91" i="1"/>
  <c r="Q91" i="1"/>
  <c r="P91" i="1"/>
  <c r="N91" i="1"/>
  <c r="M91" i="1"/>
  <c r="L91" i="1"/>
  <c r="J91" i="1"/>
  <c r="I91" i="1"/>
  <c r="AM90" i="1"/>
  <c r="AI90" i="1"/>
  <c r="AP90" i="1" s="1"/>
  <c r="AF90" i="1"/>
  <c r="AE90" i="1" s="1"/>
  <c r="AA90" i="1"/>
  <c r="AO90" i="1" s="1"/>
  <c r="T90" i="1"/>
  <c r="T89" i="1" s="1"/>
  <c r="T88" i="1" s="1"/>
  <c r="S90" i="1"/>
  <c r="Q90" i="1"/>
  <c r="P90" i="1"/>
  <c r="O90" i="1"/>
  <c r="O89" i="1" s="1"/>
  <c r="O88" i="1" s="1"/>
  <c r="M90" i="1"/>
  <c r="M89" i="1" s="1"/>
  <c r="M88" i="1" s="1"/>
  <c r="K90" i="1"/>
  <c r="AM89" i="1"/>
  <c r="AL89" i="1"/>
  <c r="AK89" i="1"/>
  <c r="AJ89" i="1"/>
  <c r="AH89" i="1"/>
  <c r="AG89" i="1"/>
  <c r="AE89" i="1"/>
  <c r="AD89" i="1"/>
  <c r="AC89" i="1"/>
  <c r="AB89" i="1"/>
  <c r="AA89" i="1"/>
  <c r="Z89" i="1"/>
  <c r="Y89" i="1"/>
  <c r="X89" i="1"/>
  <c r="W89" i="1"/>
  <c r="V89" i="1"/>
  <c r="U89" i="1"/>
  <c r="S89" i="1"/>
  <c r="R89" i="1"/>
  <c r="Q89" i="1"/>
  <c r="P89" i="1"/>
  <c r="N89" i="1"/>
  <c r="L89" i="1"/>
  <c r="K89" i="1"/>
  <c r="J89" i="1"/>
  <c r="I89" i="1"/>
  <c r="AM88" i="1"/>
  <c r="AL88" i="1"/>
  <c r="AK88" i="1"/>
  <c r="AJ88" i="1"/>
  <c r="AH88" i="1"/>
  <c r="AG88" i="1"/>
  <c r="AE88" i="1"/>
  <c r="AD88" i="1"/>
  <c r="AC88" i="1"/>
  <c r="AB88" i="1"/>
  <c r="AA88" i="1"/>
  <c r="Z88" i="1"/>
  <c r="Y88" i="1"/>
  <c r="X88" i="1"/>
  <c r="W88" i="1"/>
  <c r="V88" i="1"/>
  <c r="U88" i="1"/>
  <c r="S88" i="1"/>
  <c r="R88" i="1"/>
  <c r="Q88" i="1"/>
  <c r="P88" i="1"/>
  <c r="N88" i="1"/>
  <c r="L88" i="1"/>
  <c r="K88" i="1"/>
  <c r="J88" i="1"/>
  <c r="I88" i="1"/>
  <c r="AI87" i="1"/>
  <c r="AO86" i="1"/>
  <c r="AI86" i="1"/>
  <c r="AF86" i="1"/>
  <c r="AE86" i="1"/>
  <c r="Q86" i="1"/>
  <c r="Q84" i="1" s="1"/>
  <c r="Q83" i="1" s="1"/>
  <c r="O86" i="1"/>
  <c r="M86" i="1"/>
  <c r="K86" i="1"/>
  <c r="AO85" i="1"/>
  <c r="AI85" i="1"/>
  <c r="AF85" i="1"/>
  <c r="AE85" i="1"/>
  <c r="AO84" i="1"/>
  <c r="AM84" i="1"/>
  <c r="AL84" i="1"/>
  <c r="AK84" i="1"/>
  <c r="AJ84" i="1"/>
  <c r="AJ83" i="1" s="1"/>
  <c r="AI84" i="1"/>
  <c r="AH84" i="1"/>
  <c r="AG84" i="1"/>
  <c r="AF84" i="1"/>
  <c r="AF83" i="1" s="1"/>
  <c r="AE84" i="1"/>
  <c r="AD84" i="1"/>
  <c r="AC84" i="1"/>
  <c r="AB84" i="1"/>
  <c r="AB83" i="1" s="1"/>
  <c r="AA84" i="1"/>
  <c r="Z84" i="1"/>
  <c r="Y84" i="1"/>
  <c r="X84" i="1"/>
  <c r="X83" i="1" s="1"/>
  <c r="W84" i="1"/>
  <c r="V84" i="1"/>
  <c r="U84" i="1"/>
  <c r="T84" i="1"/>
  <c r="T83" i="1" s="1"/>
  <c r="S84" i="1"/>
  <c r="R84" i="1"/>
  <c r="P84" i="1"/>
  <c r="O84" i="1"/>
  <c r="N84" i="1"/>
  <c r="M84" i="1"/>
  <c r="L84" i="1"/>
  <c r="K84" i="1"/>
  <c r="J84" i="1"/>
  <c r="I84" i="1"/>
  <c r="AO83" i="1"/>
  <c r="AM83" i="1"/>
  <c r="AL83" i="1"/>
  <c r="AK83" i="1"/>
  <c r="AI83" i="1"/>
  <c r="AH83" i="1"/>
  <c r="AG83" i="1"/>
  <c r="AE83" i="1"/>
  <c r="AD83" i="1"/>
  <c r="AC83" i="1"/>
  <c r="AA83" i="1"/>
  <c r="Z83" i="1"/>
  <c r="Y83" i="1"/>
  <c r="W83" i="1"/>
  <c r="V83" i="1"/>
  <c r="U83" i="1"/>
  <c r="S83" i="1"/>
  <c r="R83" i="1"/>
  <c r="P83" i="1"/>
  <c r="O83" i="1"/>
  <c r="N83" i="1"/>
  <c r="M83" i="1"/>
  <c r="L83" i="1"/>
  <c r="K83" i="1"/>
  <c r="J83" i="1"/>
  <c r="I83" i="1"/>
  <c r="AQ82" i="1"/>
  <c r="AI82" i="1"/>
  <c r="AA82" i="1"/>
  <c r="AO82" i="1" s="1"/>
  <c r="T82" i="1"/>
  <c r="S82" i="1"/>
  <c r="Q82" i="1"/>
  <c r="Q81" i="1" s="1"/>
  <c r="Q80" i="1" s="1"/>
  <c r="O82" i="1"/>
  <c r="M82" i="1"/>
  <c r="M81" i="1" s="1"/>
  <c r="M80" i="1" s="1"/>
  <c r="K82" i="1"/>
  <c r="AO81" i="1"/>
  <c r="AM81" i="1"/>
  <c r="AL81" i="1"/>
  <c r="AK81" i="1"/>
  <c r="AJ81" i="1"/>
  <c r="AJ80" i="1" s="1"/>
  <c r="AI81" i="1"/>
  <c r="AH81" i="1"/>
  <c r="AG81" i="1"/>
  <c r="AD81" i="1"/>
  <c r="AC81" i="1"/>
  <c r="AB81" i="1"/>
  <c r="AB80" i="1" s="1"/>
  <c r="AA81" i="1"/>
  <c r="Z81" i="1"/>
  <c r="Y81" i="1"/>
  <c r="X81" i="1"/>
  <c r="X80" i="1" s="1"/>
  <c r="W81" i="1"/>
  <c r="V81" i="1"/>
  <c r="U81" i="1"/>
  <c r="T81" i="1"/>
  <c r="T80" i="1" s="1"/>
  <c r="S81" i="1"/>
  <c r="R81" i="1"/>
  <c r="P81" i="1"/>
  <c r="P80" i="1" s="1"/>
  <c r="O81" i="1"/>
  <c r="N81" i="1"/>
  <c r="L81" i="1"/>
  <c r="L80" i="1" s="1"/>
  <c r="K81" i="1"/>
  <c r="J81" i="1"/>
  <c r="I81" i="1"/>
  <c r="AL80" i="1"/>
  <c r="AK80" i="1"/>
  <c r="AI80" i="1"/>
  <c r="AH80" i="1"/>
  <c r="AG80" i="1"/>
  <c r="AD80" i="1"/>
  <c r="AC80" i="1"/>
  <c r="AA80" i="1"/>
  <c r="AO80" i="1" s="1"/>
  <c r="Z80" i="1"/>
  <c r="Y80" i="1"/>
  <c r="W80" i="1"/>
  <c r="V80" i="1"/>
  <c r="U80" i="1"/>
  <c r="S80" i="1"/>
  <c r="R80" i="1"/>
  <c r="O80" i="1"/>
  <c r="N80" i="1"/>
  <c r="K80" i="1"/>
  <c r="J80" i="1"/>
  <c r="I80" i="1"/>
  <c r="AO79" i="1"/>
  <c r="AI79" i="1"/>
  <c r="AI78" i="1" s="1"/>
  <c r="AI77" i="1" s="1"/>
  <c r="AF79" i="1"/>
  <c r="AE79" i="1"/>
  <c r="AE78" i="1" s="1"/>
  <c r="AE77" i="1" s="1"/>
  <c r="Q79" i="1"/>
  <c r="O79" i="1"/>
  <c r="O78" i="1" s="1"/>
  <c r="O77" i="1" s="1"/>
  <c r="K79" i="1"/>
  <c r="AM78" i="1"/>
  <c r="AL78" i="1"/>
  <c r="AK78" i="1"/>
  <c r="AJ78" i="1"/>
  <c r="AH78" i="1"/>
  <c r="AG78" i="1"/>
  <c r="AF78" i="1"/>
  <c r="AD78" i="1"/>
  <c r="AC78" i="1"/>
  <c r="AB78" i="1"/>
  <c r="AA78" i="1"/>
  <c r="Z78" i="1"/>
  <c r="Y78" i="1"/>
  <c r="X78" i="1"/>
  <c r="W78" i="1"/>
  <c r="V78" i="1"/>
  <c r="AO78" i="1" s="1"/>
  <c r="U78" i="1"/>
  <c r="T78" i="1"/>
  <c r="S78" i="1"/>
  <c r="R78" i="1"/>
  <c r="Q78" i="1"/>
  <c r="P78" i="1"/>
  <c r="N78" i="1"/>
  <c r="M78" i="1"/>
  <c r="L78" i="1"/>
  <c r="K78" i="1"/>
  <c r="J78" i="1"/>
  <c r="I78" i="1"/>
  <c r="AM77" i="1"/>
  <c r="AL77" i="1"/>
  <c r="AK77" i="1"/>
  <c r="AJ77" i="1"/>
  <c r="AH77" i="1"/>
  <c r="AG77" i="1"/>
  <c r="AF77" i="1"/>
  <c r="AD77" i="1"/>
  <c r="AC77" i="1"/>
  <c r="AB77" i="1"/>
  <c r="AA77" i="1"/>
  <c r="Z77" i="1"/>
  <c r="Y77" i="1"/>
  <c r="X77" i="1"/>
  <c r="W77" i="1"/>
  <c r="V77" i="1"/>
  <c r="AO77" i="1" s="1"/>
  <c r="U77" i="1"/>
  <c r="T77" i="1"/>
  <c r="S77" i="1"/>
  <c r="R77" i="1"/>
  <c r="Q77" i="1"/>
  <c r="P77" i="1"/>
  <c r="N77" i="1"/>
  <c r="M77" i="1"/>
  <c r="L77" i="1"/>
  <c r="K77" i="1"/>
  <c r="J77" i="1"/>
  <c r="I77" i="1"/>
  <c r="AO76" i="1"/>
  <c r="AI76" i="1"/>
  <c r="AF76" i="1"/>
  <c r="AE76" i="1" s="1"/>
  <c r="S76" i="1"/>
  <c r="Q76" i="1"/>
  <c r="Q70" i="1" s="1"/>
  <c r="Q69" i="1" s="1"/>
  <c r="P76" i="1"/>
  <c r="O76" i="1"/>
  <c r="K76" i="1"/>
  <c r="J76" i="1"/>
  <c r="T76" i="1" s="1"/>
  <c r="AO75" i="1"/>
  <c r="AI75" i="1"/>
  <c r="AI74" i="1"/>
  <c r="AA74" i="1"/>
  <c r="V74" i="1"/>
  <c r="Q74" i="1"/>
  <c r="L74" i="1"/>
  <c r="J74" i="1"/>
  <c r="I74" i="1" s="1"/>
  <c r="I70" i="1" s="1"/>
  <c r="I69" i="1" s="1"/>
  <c r="AI73" i="1"/>
  <c r="AA73" i="1"/>
  <c r="T73" i="1"/>
  <c r="S73" i="1"/>
  <c r="Q73" i="1"/>
  <c r="P73" i="1"/>
  <c r="K73" i="1"/>
  <c r="AI72" i="1"/>
  <c r="AA72" i="1"/>
  <c r="AF72" i="1" s="1"/>
  <c r="AE72" i="1" s="1"/>
  <c r="T72" i="1"/>
  <c r="S72" i="1"/>
  <c r="Q72" i="1"/>
  <c r="O72" i="1"/>
  <c r="L72" i="1"/>
  <c r="AO71" i="1"/>
  <c r="AI71" i="1"/>
  <c r="AF71" i="1"/>
  <c r="Q71" i="1"/>
  <c r="O71" i="1"/>
  <c r="K71" i="1"/>
  <c r="AM70" i="1"/>
  <c r="AL70" i="1"/>
  <c r="AK70" i="1"/>
  <c r="AJ70" i="1"/>
  <c r="AH70" i="1"/>
  <c r="AG70" i="1"/>
  <c r="AD70" i="1"/>
  <c r="AC70" i="1"/>
  <c r="AB70" i="1"/>
  <c r="Z70" i="1"/>
  <c r="Y70" i="1"/>
  <c r="X70" i="1"/>
  <c r="W70" i="1"/>
  <c r="U70" i="1"/>
  <c r="S70" i="1"/>
  <c r="R70" i="1"/>
  <c r="N70" i="1"/>
  <c r="M70" i="1"/>
  <c r="AM69" i="1"/>
  <c r="AL69" i="1"/>
  <c r="AK69" i="1"/>
  <c r="AJ69" i="1"/>
  <c r="AH69" i="1"/>
  <c r="AG69" i="1"/>
  <c r="AD69" i="1"/>
  <c r="AC69" i="1"/>
  <c r="AB69" i="1"/>
  <c r="Z69" i="1"/>
  <c r="Y69" i="1"/>
  <c r="X69" i="1"/>
  <c r="W69" i="1"/>
  <c r="U69" i="1"/>
  <c r="S69" i="1"/>
  <c r="R69" i="1"/>
  <c r="N69" i="1"/>
  <c r="M69" i="1"/>
  <c r="AO68" i="1"/>
  <c r="AI68" i="1"/>
  <c r="AI67" i="1" s="1"/>
  <c r="AF68" i="1"/>
  <c r="AE68" i="1"/>
  <c r="AE67" i="1" s="1"/>
  <c r="S68" i="1"/>
  <c r="Q68" i="1"/>
  <c r="Q67" i="1" s="1"/>
  <c r="P68" i="1"/>
  <c r="O68" i="1"/>
  <c r="O67" i="1" s="1"/>
  <c r="K68" i="1"/>
  <c r="AM67" i="1"/>
  <c r="AL67" i="1"/>
  <c r="AK67" i="1"/>
  <c r="AJ67" i="1"/>
  <c r="AH67" i="1"/>
  <c r="AG67" i="1"/>
  <c r="AF67" i="1"/>
  <c r="AD67" i="1"/>
  <c r="AC67" i="1"/>
  <c r="AB67" i="1"/>
  <c r="AA67" i="1"/>
  <c r="Z67" i="1"/>
  <c r="Y67" i="1"/>
  <c r="X67" i="1"/>
  <c r="W67" i="1"/>
  <c r="V67" i="1"/>
  <c r="AO67" i="1" s="1"/>
  <c r="U67" i="1"/>
  <c r="T67" i="1"/>
  <c r="S67" i="1"/>
  <c r="R67" i="1"/>
  <c r="P67" i="1"/>
  <c r="N67" i="1"/>
  <c r="N55" i="1" s="1"/>
  <c r="M67" i="1"/>
  <c r="L67" i="1"/>
  <c r="K67" i="1"/>
  <c r="J67" i="1"/>
  <c r="J55" i="1" s="1"/>
  <c r="I67" i="1"/>
  <c r="AI66" i="1"/>
  <c r="AF66" i="1"/>
  <c r="AE66" i="1" s="1"/>
  <c r="AA66" i="1"/>
  <c r="AO66" i="1" s="1"/>
  <c r="T66" i="1"/>
  <c r="S66" i="1"/>
  <c r="Q66" i="1"/>
  <c r="O66" i="1"/>
  <c r="K66" i="1"/>
  <c r="AO65" i="1"/>
  <c r="AI65" i="1"/>
  <c r="AF65" i="1"/>
  <c r="AE65" i="1" s="1"/>
  <c r="Q65" i="1"/>
  <c r="P65" i="1"/>
  <c r="O65" i="1"/>
  <c r="K65" i="1"/>
  <c r="AI64" i="1"/>
  <c r="T64" i="1"/>
  <c r="Q64" i="1"/>
  <c r="K64" i="1"/>
  <c r="AI63" i="1"/>
  <c r="AI61" i="1" s="1"/>
  <c r="AA63" i="1"/>
  <c r="AO63" i="1" s="1"/>
  <c r="AO62" i="1"/>
  <c r="AI62" i="1"/>
  <c r="AF62" i="1"/>
  <c r="AE62" i="1" s="1"/>
  <c r="T62" i="1"/>
  <c r="S62" i="1"/>
  <c r="Q62" i="1"/>
  <c r="Q61" i="1" s="1"/>
  <c r="P62" i="1"/>
  <c r="O62" i="1"/>
  <c r="O61" i="1" s="1"/>
  <c r="K62" i="1"/>
  <c r="AM61" i="1"/>
  <c r="AL61" i="1"/>
  <c r="AK61" i="1"/>
  <c r="AJ61" i="1"/>
  <c r="AJ55" i="1" s="1"/>
  <c r="AH61" i="1"/>
  <c r="AG61" i="1"/>
  <c r="AD61" i="1"/>
  <c r="AC61" i="1"/>
  <c r="AB61" i="1"/>
  <c r="Z61" i="1"/>
  <c r="Y61" i="1"/>
  <c r="X61" i="1"/>
  <c r="X55" i="1" s="1"/>
  <c r="W61" i="1"/>
  <c r="V61" i="1"/>
  <c r="U61" i="1"/>
  <c r="T61" i="1"/>
  <c r="T55" i="1" s="1"/>
  <c r="R61" i="1"/>
  <c r="P61" i="1"/>
  <c r="N61" i="1"/>
  <c r="M61" i="1"/>
  <c r="L61" i="1"/>
  <c r="J61" i="1"/>
  <c r="I61" i="1"/>
  <c r="AO60" i="1"/>
  <c r="AI60" i="1"/>
  <c r="AF60" i="1"/>
  <c r="AE60" i="1" s="1"/>
  <c r="AO59" i="1"/>
  <c r="AI59" i="1"/>
  <c r="AF59" i="1"/>
  <c r="AE59" i="1" s="1"/>
  <c r="AI58" i="1"/>
  <c r="AI56" i="1" s="1"/>
  <c r="AI55" i="1" s="1"/>
  <c r="AA58" i="1"/>
  <c r="AF58" i="1" s="1"/>
  <c r="AE58" i="1" s="1"/>
  <c r="S58" i="1"/>
  <c r="Q58" i="1"/>
  <c r="P58" i="1"/>
  <c r="O58" i="1"/>
  <c r="K58" i="1"/>
  <c r="AI57" i="1"/>
  <c r="AF57" i="1"/>
  <c r="AE57" i="1"/>
  <c r="AE56" i="1" s="1"/>
  <c r="AA57" i="1"/>
  <c r="AO57" i="1" s="1"/>
  <c r="T57" i="1"/>
  <c r="S57" i="1"/>
  <c r="S56" i="1" s="1"/>
  <c r="Q57" i="1"/>
  <c r="L57" i="1"/>
  <c r="K57" i="1"/>
  <c r="K56" i="1" s="1"/>
  <c r="AM56" i="1"/>
  <c r="AL56" i="1"/>
  <c r="AL55" i="1" s="1"/>
  <c r="AK56" i="1"/>
  <c r="AJ56" i="1"/>
  <c r="AH56" i="1"/>
  <c r="AG56" i="1"/>
  <c r="AG55" i="1" s="1"/>
  <c r="AD56" i="1"/>
  <c r="AC56" i="1"/>
  <c r="AC55" i="1" s="1"/>
  <c r="AB56" i="1"/>
  <c r="Z56" i="1"/>
  <c r="Z55" i="1" s="1"/>
  <c r="Y56" i="1"/>
  <c r="X56" i="1"/>
  <c r="W56" i="1"/>
  <c r="V56" i="1"/>
  <c r="U56" i="1"/>
  <c r="T56" i="1"/>
  <c r="R56" i="1"/>
  <c r="Q56" i="1"/>
  <c r="Q55" i="1" s="1"/>
  <c r="N56" i="1"/>
  <c r="M56" i="1"/>
  <c r="J56" i="1"/>
  <c r="I56" i="1"/>
  <c r="I55" i="1" s="1"/>
  <c r="AM55" i="1"/>
  <c r="AK55" i="1"/>
  <c r="AH55" i="1"/>
  <c r="AD55" i="1"/>
  <c r="AB55" i="1"/>
  <c r="Y55" i="1"/>
  <c r="W55" i="1"/>
  <c r="U55" i="1"/>
  <c r="R55" i="1"/>
  <c r="M55" i="1"/>
  <c r="AO54" i="1"/>
  <c r="AI54" i="1"/>
  <c r="AF54" i="1"/>
  <c r="AF53" i="1" s="1"/>
  <c r="AF52" i="1" s="1"/>
  <c r="S54" i="1"/>
  <c r="Q54" i="1"/>
  <c r="O54" i="1"/>
  <c r="K54" i="1"/>
  <c r="K53" i="1" s="1"/>
  <c r="K52" i="1" s="1"/>
  <c r="AM53" i="1"/>
  <c r="AL53" i="1"/>
  <c r="AK53" i="1"/>
  <c r="AJ53" i="1"/>
  <c r="AI53" i="1"/>
  <c r="AH53" i="1"/>
  <c r="AG53" i="1"/>
  <c r="AD53" i="1"/>
  <c r="AC53" i="1"/>
  <c r="AB53" i="1"/>
  <c r="AA53" i="1"/>
  <c r="Z53" i="1"/>
  <c r="Y53" i="1"/>
  <c r="X53" i="1"/>
  <c r="W53" i="1"/>
  <c r="V53" i="1"/>
  <c r="AO53" i="1" s="1"/>
  <c r="U53" i="1"/>
  <c r="S53" i="1"/>
  <c r="R53" i="1"/>
  <c r="Q53" i="1"/>
  <c r="P53" i="1"/>
  <c r="O53" i="1"/>
  <c r="N53" i="1"/>
  <c r="M53" i="1"/>
  <c r="L53" i="1"/>
  <c r="J53" i="1"/>
  <c r="I53" i="1"/>
  <c r="AM52" i="1"/>
  <c r="AL52" i="1"/>
  <c r="AK52" i="1"/>
  <c r="AJ52" i="1"/>
  <c r="AI52" i="1"/>
  <c r="AH52" i="1"/>
  <c r="AG52" i="1"/>
  <c r="AD52" i="1"/>
  <c r="AC52" i="1"/>
  <c r="AB52" i="1"/>
  <c r="AA52" i="1"/>
  <c r="Z52" i="1"/>
  <c r="Y52" i="1"/>
  <c r="X52" i="1"/>
  <c r="W52" i="1"/>
  <c r="V52" i="1"/>
  <c r="AO52" i="1" s="1"/>
  <c r="U52" i="1"/>
  <c r="S52" i="1"/>
  <c r="R52" i="1"/>
  <c r="Q52" i="1"/>
  <c r="P52" i="1"/>
  <c r="O52" i="1"/>
  <c r="N52" i="1"/>
  <c r="M52" i="1"/>
  <c r="L52" i="1"/>
  <c r="J52" i="1"/>
  <c r="I52" i="1"/>
  <c r="AI51" i="1"/>
  <c r="AF51" i="1"/>
  <c r="AE51" i="1"/>
  <c r="AA51" i="1"/>
  <c r="AO51" i="1" s="1"/>
  <c r="T51" i="1"/>
  <c r="S51" i="1"/>
  <c r="Q51" i="1"/>
  <c r="Q49" i="1" s="1"/>
  <c r="Q48" i="1" s="1"/>
  <c r="P51" i="1"/>
  <c r="O51" i="1"/>
  <c r="K51" i="1"/>
  <c r="AO50" i="1"/>
  <c r="AK50" i="1"/>
  <c r="AJ50" i="1"/>
  <c r="AI50" i="1" s="1"/>
  <c r="AI49" i="1" s="1"/>
  <c r="AI48" i="1" s="1"/>
  <c r="AF50" i="1"/>
  <c r="AE50" i="1" s="1"/>
  <c r="AE49" i="1" s="1"/>
  <c r="AE48" i="1" s="1"/>
  <c r="AA50" i="1"/>
  <c r="AA49" i="1" s="1"/>
  <c r="AA48" i="1" s="1"/>
  <c r="T50" i="1"/>
  <c r="S50" i="1"/>
  <c r="S49" i="1" s="1"/>
  <c r="S48" i="1" s="1"/>
  <c r="Q50" i="1"/>
  <c r="L50" i="1"/>
  <c r="K50" i="1" s="1"/>
  <c r="K49" i="1" s="1"/>
  <c r="K48" i="1" s="1"/>
  <c r="AM49" i="1"/>
  <c r="AL49" i="1"/>
  <c r="AK49" i="1"/>
  <c r="AJ49" i="1"/>
  <c r="AH49" i="1"/>
  <c r="AG49" i="1"/>
  <c r="AD49" i="1"/>
  <c r="AC49" i="1"/>
  <c r="AB49" i="1"/>
  <c r="Z49" i="1"/>
  <c r="Y49" i="1"/>
  <c r="X49" i="1"/>
  <c r="W49" i="1"/>
  <c r="V49" i="1"/>
  <c r="AO49" i="1" s="1"/>
  <c r="U49" i="1"/>
  <c r="T49" i="1"/>
  <c r="R49" i="1"/>
  <c r="N49" i="1"/>
  <c r="M49" i="1"/>
  <c r="J49" i="1"/>
  <c r="I49" i="1"/>
  <c r="AM48" i="1"/>
  <c r="AL48" i="1"/>
  <c r="AK48" i="1"/>
  <c r="AJ48" i="1"/>
  <c r="AH48" i="1"/>
  <c r="AG48" i="1"/>
  <c r="AD48" i="1"/>
  <c r="AC48" i="1"/>
  <c r="AB48" i="1"/>
  <c r="Z48" i="1"/>
  <c r="Y48" i="1"/>
  <c r="X48" i="1"/>
  <c r="W48" i="1"/>
  <c r="V48" i="1"/>
  <c r="U48" i="1"/>
  <c r="T48" i="1"/>
  <c r="R48" i="1"/>
  <c r="N48" i="1"/>
  <c r="M48" i="1"/>
  <c r="J48" i="1"/>
  <c r="I48" i="1"/>
  <c r="AI47" i="1"/>
  <c r="AF47" i="1"/>
  <c r="AE47" i="1" s="1"/>
  <c r="AE46" i="1" s="1"/>
  <c r="AA47" i="1"/>
  <c r="AO47" i="1" s="1"/>
  <c r="T47" i="1"/>
  <c r="T46" i="1" s="1"/>
  <c r="T43" i="1" s="1"/>
  <c r="S47" i="1"/>
  <c r="S46" i="1" s="1"/>
  <c r="S43" i="1" s="1"/>
  <c r="Q47" i="1"/>
  <c r="P47" i="1"/>
  <c r="P46" i="1" s="1"/>
  <c r="P43" i="1" s="1"/>
  <c r="K47" i="1"/>
  <c r="K46" i="1" s="1"/>
  <c r="K43" i="1" s="1"/>
  <c r="AM46" i="1"/>
  <c r="AL46" i="1"/>
  <c r="AK46" i="1"/>
  <c r="AJ46" i="1"/>
  <c r="AI46" i="1"/>
  <c r="AH46" i="1"/>
  <c r="AG46" i="1"/>
  <c r="AD46" i="1"/>
  <c r="AC46" i="1"/>
  <c r="AB46" i="1"/>
  <c r="AA46" i="1"/>
  <c r="Z46" i="1"/>
  <c r="Y46" i="1"/>
  <c r="X46" i="1"/>
  <c r="W46" i="1"/>
  <c r="V46" i="1"/>
  <c r="AO46" i="1" s="1"/>
  <c r="U46" i="1"/>
  <c r="R46" i="1"/>
  <c r="Q46" i="1"/>
  <c r="N46" i="1"/>
  <c r="M46" i="1"/>
  <c r="L46" i="1"/>
  <c r="J46" i="1"/>
  <c r="I46" i="1"/>
  <c r="AO45" i="1"/>
  <c r="AI45" i="1"/>
  <c r="AF45" i="1"/>
  <c r="AF44" i="1" s="1"/>
  <c r="AE45" i="1"/>
  <c r="AE44" i="1" s="1"/>
  <c r="AE43" i="1" s="1"/>
  <c r="AM44" i="1"/>
  <c r="AL44" i="1"/>
  <c r="AK44" i="1"/>
  <c r="AJ44" i="1"/>
  <c r="AI44" i="1"/>
  <c r="AH44" i="1"/>
  <c r="AG44" i="1"/>
  <c r="AD44" i="1"/>
  <c r="AC44" i="1"/>
  <c r="AB44" i="1"/>
  <c r="AA44" i="1"/>
  <c r="Z44" i="1"/>
  <c r="Y44" i="1"/>
  <c r="X44" i="1"/>
  <c r="W44" i="1"/>
  <c r="V44" i="1"/>
  <c r="AO44" i="1" s="1"/>
  <c r="U44" i="1"/>
  <c r="T44" i="1"/>
  <c r="S44" i="1"/>
  <c r="R44" i="1"/>
  <c r="Q44" i="1"/>
  <c r="P44" i="1"/>
  <c r="O44" i="1"/>
  <c r="N44" i="1"/>
  <c r="M44" i="1"/>
  <c r="L44" i="1"/>
  <c r="K44" i="1"/>
  <c r="J44" i="1"/>
  <c r="I44" i="1"/>
  <c r="AM43" i="1"/>
  <c r="AL43" i="1"/>
  <c r="AK43" i="1"/>
  <c r="AJ43" i="1"/>
  <c r="AI43" i="1"/>
  <c r="AH43" i="1"/>
  <c r="AG43" i="1"/>
  <c r="AD43" i="1"/>
  <c r="AC43" i="1"/>
  <c r="AB43" i="1"/>
  <c r="AA43" i="1"/>
  <c r="Z43" i="1"/>
  <c r="Y43" i="1"/>
  <c r="X43" i="1"/>
  <c r="W43" i="1"/>
  <c r="V43" i="1"/>
  <c r="AO43" i="1" s="1"/>
  <c r="U43" i="1"/>
  <c r="R43" i="1"/>
  <c r="Q43" i="1"/>
  <c r="N43" i="1"/>
  <c r="M43" i="1"/>
  <c r="L43" i="1"/>
  <c r="J43" i="1"/>
  <c r="I43" i="1"/>
  <c r="AO42" i="1"/>
  <c r="AI42" i="1"/>
  <c r="AF42" i="1"/>
  <c r="AE42" i="1"/>
  <c r="S42" i="1"/>
  <c r="Q42" i="1"/>
  <c r="P42" i="1"/>
  <c r="O42" i="1"/>
  <c r="K42" i="1"/>
  <c r="AO41" i="1"/>
  <c r="AI41" i="1"/>
  <c r="AF41" i="1"/>
  <c r="AE41" i="1" s="1"/>
  <c r="S41" i="1"/>
  <c r="Q41" i="1"/>
  <c r="P41" i="1"/>
  <c r="O41" i="1" s="1"/>
  <c r="K41" i="1"/>
  <c r="AO40" i="1"/>
  <c r="AI39" i="1"/>
  <c r="AF39" i="1"/>
  <c r="AE39" i="1" s="1"/>
  <c r="AA39" i="1"/>
  <c r="AA35" i="1" s="1"/>
  <c r="T39" i="1"/>
  <c r="S39" i="1"/>
  <c r="Q39" i="1"/>
  <c r="P39" i="1"/>
  <c r="O39" i="1" s="1"/>
  <c r="K39" i="1"/>
  <c r="AO38" i="1"/>
  <c r="AI38" i="1"/>
  <c r="AF38" i="1"/>
  <c r="AE38" i="1"/>
  <c r="T38" i="1" s="1"/>
  <c r="S38" i="1" s="1"/>
  <c r="Q38" i="1"/>
  <c r="L38" i="1"/>
  <c r="K38" i="1" s="1"/>
  <c r="AO37" i="1"/>
  <c r="AI37" i="1"/>
  <c r="AF37" i="1"/>
  <c r="AE37" i="1" s="1"/>
  <c r="T37" i="1" s="1"/>
  <c r="S37" i="1" s="1"/>
  <c r="Q37" i="1"/>
  <c r="K37" i="1"/>
  <c r="AO36" i="1"/>
  <c r="AI36" i="1"/>
  <c r="AI35" i="1" s="1"/>
  <c r="AI31" i="1" s="1"/>
  <c r="AF36" i="1"/>
  <c r="AE36" i="1" s="1"/>
  <c r="Q36" i="1"/>
  <c r="Q35" i="1" s="1"/>
  <c r="Q31" i="1" s="1"/>
  <c r="P36" i="1"/>
  <c r="O36" i="1"/>
  <c r="K36" i="1"/>
  <c r="K35" i="1" s="1"/>
  <c r="K31" i="1" s="1"/>
  <c r="AM35" i="1"/>
  <c r="AL35" i="1"/>
  <c r="AL31" i="1" s="1"/>
  <c r="AK35" i="1"/>
  <c r="AJ35" i="1"/>
  <c r="AJ31" i="1" s="1"/>
  <c r="AH35" i="1"/>
  <c r="AH31" i="1" s="1"/>
  <c r="AG35" i="1"/>
  <c r="AF35" i="1"/>
  <c r="AD35" i="1"/>
  <c r="AD31" i="1" s="1"/>
  <c r="AC35" i="1"/>
  <c r="AB35" i="1"/>
  <c r="AB31" i="1" s="1"/>
  <c r="Z35" i="1"/>
  <c r="Z31" i="1" s="1"/>
  <c r="Y35" i="1"/>
  <c r="X35" i="1"/>
  <c r="X31" i="1" s="1"/>
  <c r="W35" i="1"/>
  <c r="V35" i="1"/>
  <c r="V31" i="1" s="1"/>
  <c r="U35" i="1"/>
  <c r="R35" i="1"/>
  <c r="R31" i="1" s="1"/>
  <c r="N35" i="1"/>
  <c r="N31" i="1" s="1"/>
  <c r="M35" i="1"/>
  <c r="L35" i="1"/>
  <c r="L31" i="1" s="1"/>
  <c r="J35" i="1"/>
  <c r="J31" i="1" s="1"/>
  <c r="I35" i="1"/>
  <c r="AO34" i="1"/>
  <c r="AI34" i="1"/>
  <c r="AE34" i="1"/>
  <c r="AA34" i="1"/>
  <c r="T34" i="1"/>
  <c r="T32" i="1" s="1"/>
  <c r="S34" i="1"/>
  <c r="Q34" i="1"/>
  <c r="K34" i="1"/>
  <c r="AI33" i="1"/>
  <c r="AA33" i="1"/>
  <c r="AF33" i="1" s="1"/>
  <c r="T33" i="1"/>
  <c r="S33" i="1"/>
  <c r="Q33" i="1"/>
  <c r="P33" i="1"/>
  <c r="O33" i="1" s="1"/>
  <c r="O32" i="1" s="1"/>
  <c r="K33" i="1"/>
  <c r="AM32" i="1"/>
  <c r="AL32" i="1"/>
  <c r="AK32" i="1"/>
  <c r="AJ32" i="1"/>
  <c r="AI32" i="1"/>
  <c r="AH32" i="1"/>
  <c r="AG32" i="1"/>
  <c r="AG31" i="1" s="1"/>
  <c r="AD32" i="1"/>
  <c r="AC32" i="1"/>
  <c r="AB32" i="1"/>
  <c r="AA32" i="1"/>
  <c r="AO32" i="1" s="1"/>
  <c r="Z32" i="1"/>
  <c r="Y32" i="1"/>
  <c r="X32" i="1"/>
  <c r="W32" i="1"/>
  <c r="V32" i="1"/>
  <c r="U32" i="1"/>
  <c r="S32" i="1"/>
  <c r="R32" i="1"/>
  <c r="Q32" i="1"/>
  <c r="N32" i="1"/>
  <c r="M32" i="1"/>
  <c r="L32" i="1"/>
  <c r="K32" i="1"/>
  <c r="J32" i="1"/>
  <c r="I32" i="1"/>
  <c r="AM31" i="1"/>
  <c r="AK31" i="1"/>
  <c r="AC31" i="1"/>
  <c r="Y31" i="1"/>
  <c r="W31" i="1"/>
  <c r="U31" i="1"/>
  <c r="M31" i="1"/>
  <c r="I31" i="1"/>
  <c r="AO30" i="1"/>
  <c r="AI30" i="1"/>
  <c r="AI28" i="1" s="1"/>
  <c r="AI27" i="1" s="1"/>
  <c r="AF30" i="1"/>
  <c r="AE30" i="1"/>
  <c r="Q30" i="1"/>
  <c r="O30" i="1"/>
  <c r="O28" i="1" s="1"/>
  <c r="O27" i="1" s="1"/>
  <c r="K30" i="1"/>
  <c r="AO29" i="1"/>
  <c r="AI29" i="1"/>
  <c r="AF29" i="1"/>
  <c r="Q29" i="1"/>
  <c r="Q28" i="1" s="1"/>
  <c r="Q27" i="1" s="1"/>
  <c r="O29" i="1"/>
  <c r="M29" i="1"/>
  <c r="M28" i="1" s="1"/>
  <c r="M27" i="1" s="1"/>
  <c r="K29" i="1"/>
  <c r="AM28" i="1"/>
  <c r="AL28" i="1"/>
  <c r="AL27" i="1" s="1"/>
  <c r="AK28" i="1"/>
  <c r="AJ28" i="1"/>
  <c r="AH28" i="1"/>
  <c r="AG28" i="1"/>
  <c r="AD28" i="1"/>
  <c r="AC28" i="1"/>
  <c r="AB28" i="1"/>
  <c r="AA28" i="1"/>
  <c r="Z28" i="1"/>
  <c r="Y28" i="1"/>
  <c r="X28" i="1"/>
  <c r="W28" i="1"/>
  <c r="V28" i="1"/>
  <c r="AO28" i="1" s="1"/>
  <c r="U28" i="1"/>
  <c r="T28" i="1"/>
  <c r="S28" i="1"/>
  <c r="R28" i="1"/>
  <c r="P28" i="1"/>
  <c r="N28" i="1"/>
  <c r="L28" i="1"/>
  <c r="K28" i="1"/>
  <c r="J28" i="1"/>
  <c r="I28" i="1"/>
  <c r="AM27" i="1"/>
  <c r="AK27" i="1"/>
  <c r="AJ27" i="1"/>
  <c r="AH27" i="1"/>
  <c r="AG27" i="1"/>
  <c r="AD27" i="1"/>
  <c r="AC27" i="1"/>
  <c r="AB27" i="1"/>
  <c r="AA27" i="1"/>
  <c r="Z27" i="1"/>
  <c r="Y27" i="1"/>
  <c r="X27" i="1"/>
  <c r="W27" i="1"/>
  <c r="V27" i="1"/>
  <c r="AO27" i="1" s="1"/>
  <c r="U27" i="1"/>
  <c r="T27" i="1"/>
  <c r="S27" i="1"/>
  <c r="R27" i="1"/>
  <c r="P27" i="1"/>
  <c r="N27" i="1"/>
  <c r="L27" i="1"/>
  <c r="K27" i="1"/>
  <c r="J27" i="1"/>
  <c r="I27" i="1"/>
  <c r="AO26" i="1"/>
  <c r="AL26" i="1"/>
  <c r="AF26" i="1"/>
  <c r="AE26" i="1"/>
  <c r="Q26" i="1"/>
  <c r="P26" i="1"/>
  <c r="O26" i="1"/>
  <c r="K26" i="1"/>
  <c r="AO25" i="1"/>
  <c r="AI25" i="1"/>
  <c r="AF25" i="1"/>
  <c r="AE25" i="1"/>
  <c r="T25" i="1"/>
  <c r="Q25" i="1"/>
  <c r="Q24" i="1" s="1"/>
  <c r="Q23" i="1" s="1"/>
  <c r="P25" i="1"/>
  <c r="P24" i="1" s="1"/>
  <c r="P23" i="1" s="1"/>
  <c r="O25" i="1"/>
  <c r="O24" i="1" s="1"/>
  <c r="O23" i="1" s="1"/>
  <c r="K25" i="1"/>
  <c r="AM24" i="1"/>
  <c r="AL24" i="1"/>
  <c r="AK24" i="1"/>
  <c r="AJ24" i="1"/>
  <c r="AH24" i="1"/>
  <c r="AG24" i="1"/>
  <c r="AF24" i="1"/>
  <c r="AE24" i="1"/>
  <c r="AD24" i="1"/>
  <c r="AC24" i="1"/>
  <c r="AB24" i="1"/>
  <c r="AA24" i="1"/>
  <c r="Z24" i="1"/>
  <c r="Y24" i="1"/>
  <c r="X24" i="1"/>
  <c r="W24" i="1"/>
  <c r="V24" i="1"/>
  <c r="AO24" i="1" s="1"/>
  <c r="U24" i="1"/>
  <c r="R24" i="1"/>
  <c r="R23" i="1" s="1"/>
  <c r="N24" i="1"/>
  <c r="M24" i="1"/>
  <c r="L24" i="1"/>
  <c r="K24" i="1"/>
  <c r="J24" i="1"/>
  <c r="I24" i="1"/>
  <c r="AM23" i="1"/>
  <c r="AL23" i="1"/>
  <c r="AK23" i="1"/>
  <c r="AJ23" i="1"/>
  <c r="AH23" i="1"/>
  <c r="AG23" i="1"/>
  <c r="AF23" i="1"/>
  <c r="AE23" i="1"/>
  <c r="AD23" i="1"/>
  <c r="AC23" i="1"/>
  <c r="AB23" i="1"/>
  <c r="AA23" i="1"/>
  <c r="Z23" i="1"/>
  <c r="Y23" i="1"/>
  <c r="X23" i="1"/>
  <c r="W23" i="1"/>
  <c r="V23" i="1"/>
  <c r="U23" i="1"/>
  <c r="N23" i="1"/>
  <c r="M23" i="1"/>
  <c r="L23" i="1"/>
  <c r="K23" i="1"/>
  <c r="J23" i="1"/>
  <c r="I23" i="1"/>
  <c r="AK22" i="1"/>
  <c r="AK21" i="1" s="1"/>
  <c r="AK20" i="1" s="1"/>
  <c r="AJ22" i="1"/>
  <c r="AA22" i="1"/>
  <c r="T22" i="1"/>
  <c r="S22" i="1"/>
  <c r="Q22" i="1"/>
  <c r="Q21" i="1" s="1"/>
  <c r="Q20" i="1" s="1"/>
  <c r="P22" i="1"/>
  <c r="K22" i="1"/>
  <c r="AM21" i="1"/>
  <c r="AM20" i="1" s="1"/>
  <c r="AM12" i="1" s="1"/>
  <c r="AL21" i="1"/>
  <c r="AH21" i="1"/>
  <c r="AG21" i="1"/>
  <c r="AD21" i="1"/>
  <c r="AC21" i="1"/>
  <c r="AB21" i="1"/>
  <c r="Z21" i="1"/>
  <c r="Y21" i="1"/>
  <c r="X21" i="1"/>
  <c r="W21" i="1"/>
  <c r="V21" i="1"/>
  <c r="U21" i="1"/>
  <c r="T21" i="1"/>
  <c r="S21" i="1"/>
  <c r="R21" i="1"/>
  <c r="N21" i="1"/>
  <c r="M21" i="1"/>
  <c r="L21" i="1"/>
  <c r="K21" i="1"/>
  <c r="K20" i="1" s="1"/>
  <c r="J21" i="1"/>
  <c r="I21" i="1"/>
  <c r="AL20" i="1"/>
  <c r="AH20" i="1"/>
  <c r="AG20" i="1"/>
  <c r="AD20" i="1"/>
  <c r="AC20" i="1"/>
  <c r="AB20" i="1"/>
  <c r="Z20" i="1"/>
  <c r="Y20" i="1"/>
  <c r="X20" i="1"/>
  <c r="W20" i="1"/>
  <c r="W12" i="1" s="1"/>
  <c r="V20" i="1"/>
  <c r="U20" i="1"/>
  <c r="T20" i="1"/>
  <c r="S20" i="1"/>
  <c r="R20" i="1"/>
  <c r="N20" i="1"/>
  <c r="M20" i="1"/>
  <c r="L20" i="1"/>
  <c r="J20" i="1"/>
  <c r="I20" i="1"/>
  <c r="AO19" i="1"/>
  <c r="AI19" i="1"/>
  <c r="AA19" i="1"/>
  <c r="AF19" i="1" s="1"/>
  <c r="AE19" i="1" s="1"/>
  <c r="U19" i="1"/>
  <c r="U14" i="1" s="1"/>
  <c r="U13" i="1" s="1"/>
  <c r="T19" i="1"/>
  <c r="S19" i="1"/>
  <c r="Q19" i="1"/>
  <c r="O19" i="1"/>
  <c r="K19" i="1"/>
  <c r="AI18" i="1"/>
  <c r="AF18" i="1"/>
  <c r="AE18" i="1" s="1"/>
  <c r="AA18" i="1"/>
  <c r="AO18" i="1" s="1"/>
  <c r="T18" i="1"/>
  <c r="S18" i="1"/>
  <c r="Q18" i="1"/>
  <c r="K18" i="1"/>
  <c r="AO17" i="1"/>
  <c r="AI17" i="1"/>
  <c r="AF17" i="1"/>
  <c r="AE17" i="1"/>
  <c r="Q17" i="1"/>
  <c r="P17" i="1"/>
  <c r="O17" i="1" s="1"/>
  <c r="K17" i="1"/>
  <c r="AI16" i="1"/>
  <c r="AA16" i="1"/>
  <c r="AF16" i="1" s="1"/>
  <c r="AE16" i="1" s="1"/>
  <c r="T16" i="1"/>
  <c r="S16" i="1"/>
  <c r="Q16" i="1"/>
  <c r="P16" i="1"/>
  <c r="O16" i="1"/>
  <c r="K16" i="1"/>
  <c r="AI15" i="1"/>
  <c r="AF15" i="1"/>
  <c r="AE15" i="1" s="1"/>
  <c r="AE14" i="1" s="1"/>
  <c r="AE13" i="1" s="1"/>
  <c r="T15" i="1"/>
  <c r="AA15" i="1" s="1"/>
  <c r="S15" i="1"/>
  <c r="S14" i="1" s="1"/>
  <c r="S13" i="1" s="1"/>
  <c r="Q15" i="1"/>
  <c r="K15" i="1"/>
  <c r="K14" i="1" s="1"/>
  <c r="K13" i="1" s="1"/>
  <c r="I15" i="1"/>
  <c r="AM14" i="1"/>
  <c r="AL14" i="1"/>
  <c r="AK14" i="1"/>
  <c r="AJ14" i="1"/>
  <c r="AH14" i="1"/>
  <c r="AG14" i="1"/>
  <c r="AD14" i="1"/>
  <c r="AC14" i="1"/>
  <c r="AB14" i="1"/>
  <c r="AB13" i="1" s="1"/>
  <c r="AB12" i="1" s="1"/>
  <c r="Z14" i="1"/>
  <c r="Y14" i="1"/>
  <c r="X14" i="1"/>
  <c r="W14" i="1"/>
  <c r="V14" i="1"/>
  <c r="T14" i="1"/>
  <c r="R14" i="1"/>
  <c r="Q14" i="1"/>
  <c r="P14" i="1"/>
  <c r="N14" i="1"/>
  <c r="M14" i="1"/>
  <c r="M13" i="1" s="1"/>
  <c r="L14" i="1"/>
  <c r="J14" i="1"/>
  <c r="I14" i="1"/>
  <c r="AM13" i="1"/>
  <c r="AL13" i="1"/>
  <c r="AK13" i="1"/>
  <c r="AJ13" i="1"/>
  <c r="AH13" i="1"/>
  <c r="AG13" i="1"/>
  <c r="AD13" i="1"/>
  <c r="AC13" i="1"/>
  <c r="Z13" i="1"/>
  <c r="Y13" i="1"/>
  <c r="X13" i="1"/>
  <c r="X12" i="1" s="1"/>
  <c r="W13" i="1"/>
  <c r="V13" i="1"/>
  <c r="T13" i="1"/>
  <c r="R13" i="1"/>
  <c r="Q13" i="1"/>
  <c r="P13" i="1"/>
  <c r="N13" i="1"/>
  <c r="L13" i="1"/>
  <c r="J13" i="1"/>
  <c r="I13" i="1"/>
  <c r="AC12" i="1"/>
  <c r="AG11" i="1"/>
  <c r="AB11" i="1"/>
  <c r="Z11" i="1"/>
  <c r="W11" i="1"/>
  <c r="Q11" i="1"/>
  <c r="I11" i="1"/>
  <c r="B11" i="1"/>
  <c r="K11" i="3" l="1"/>
  <c r="J11" i="3"/>
  <c r="R11" i="3"/>
  <c r="Y11" i="3"/>
  <c r="X11" i="3"/>
  <c r="Z16" i="3"/>
  <c r="AE17" i="2"/>
  <c r="AL12" i="2"/>
  <c r="AL11" i="2" s="1"/>
  <c r="M12" i="2"/>
  <c r="M11" i="2" s="1"/>
  <c r="U12" i="2"/>
  <c r="U11" i="2" s="1"/>
  <c r="AC12" i="2"/>
  <c r="AC11" i="2" s="1"/>
  <c r="AN15" i="2"/>
  <c r="AH12" i="2"/>
  <c r="AH11" i="2" s="1"/>
  <c r="AP19" i="2"/>
  <c r="AN20" i="2"/>
  <c r="L12" i="2"/>
  <c r="L11" i="2" s="1"/>
  <c r="P12" i="2"/>
  <c r="T12" i="2"/>
  <c r="T11" i="2" s="1"/>
  <c r="X12" i="2"/>
  <c r="X11" i="2" s="1"/>
  <c r="AB12" i="2"/>
  <c r="AB11" i="2" s="1"/>
  <c r="AN31" i="2"/>
  <c r="AP55" i="2"/>
  <c r="AN56" i="2"/>
  <c r="AP68" i="2"/>
  <c r="AN69" i="2"/>
  <c r="K83" i="2"/>
  <c r="S83" i="2"/>
  <c r="W83" i="2"/>
  <c r="AA83" i="2"/>
  <c r="AN94" i="2"/>
  <c r="AN95" i="2"/>
  <c r="P96" i="2"/>
  <c r="P83" i="2" s="1"/>
  <c r="AN21" i="2"/>
  <c r="AN23" i="2"/>
  <c r="AE27" i="2"/>
  <c r="I12" i="2"/>
  <c r="I11" i="2" s="1"/>
  <c r="Y12" i="2"/>
  <c r="Y11" i="2" s="1"/>
  <c r="AN87" i="2"/>
  <c r="AF89" i="2"/>
  <c r="AF96" i="2"/>
  <c r="AN102" i="2"/>
  <c r="AG11" i="2"/>
  <c r="AN13" i="2"/>
  <c r="K12" i="2"/>
  <c r="O12" i="2"/>
  <c r="S12" i="2"/>
  <c r="S11" i="2" s="1"/>
  <c r="W12" i="2"/>
  <c r="AA12" i="2"/>
  <c r="AA11" i="2" s="1"/>
  <c r="AI22" i="2"/>
  <c r="AJ12" i="2"/>
  <c r="AJ11" i="2" s="1"/>
  <c r="AP62" i="2"/>
  <c r="AE87" i="2"/>
  <c r="AE86" i="2" s="1"/>
  <c r="AI94" i="2"/>
  <c r="AP94" i="2" s="1"/>
  <c r="AP99" i="2"/>
  <c r="M12" i="1"/>
  <c r="AE33" i="1"/>
  <c r="AE32" i="1" s="1"/>
  <c r="AF32" i="1"/>
  <c r="AF31" i="1" s="1"/>
  <c r="AO23" i="1"/>
  <c r="Z12" i="1"/>
  <c r="AO31" i="1"/>
  <c r="AL12" i="1"/>
  <c r="AE35" i="1"/>
  <c r="T36" i="1"/>
  <c r="O22" i="1"/>
  <c r="O21" i="1" s="1"/>
  <c r="O20" i="1" s="1"/>
  <c r="P21" i="1"/>
  <c r="P20" i="1" s="1"/>
  <c r="AO22" i="1"/>
  <c r="AF22" i="1"/>
  <c r="AI26" i="1"/>
  <c r="AI24" i="1" s="1"/>
  <c r="AI23" i="1" s="1"/>
  <c r="AP26" i="1"/>
  <c r="AE29" i="1"/>
  <c r="AE28" i="1" s="1"/>
  <c r="AE27" i="1" s="1"/>
  <c r="AF28" i="1"/>
  <c r="AF27" i="1" s="1"/>
  <c r="AI14" i="1"/>
  <c r="AI13" i="1" s="1"/>
  <c r="AF14" i="1"/>
  <c r="AF13" i="1" s="1"/>
  <c r="AA14" i="1"/>
  <c r="AO15" i="1"/>
  <c r="O14" i="1"/>
  <c r="O13" i="1" s="1"/>
  <c r="AA21" i="1"/>
  <c r="AI22" i="1"/>
  <c r="AI21" i="1" s="1"/>
  <c r="AI20" i="1" s="1"/>
  <c r="AJ21" i="1"/>
  <c r="AJ20" i="1" s="1"/>
  <c r="AJ12" i="1" s="1"/>
  <c r="AP11" i="1" s="1"/>
  <c r="S25" i="1"/>
  <c r="S24" i="1" s="1"/>
  <c r="S23" i="1" s="1"/>
  <c r="T24" i="1"/>
  <c r="T23" i="1" s="1"/>
  <c r="AA31" i="1"/>
  <c r="AO35" i="1"/>
  <c r="AO48" i="1"/>
  <c r="P32" i="1"/>
  <c r="O47" i="1"/>
  <c r="O46" i="1" s="1"/>
  <c r="O43" i="1" s="1"/>
  <c r="AE54" i="1"/>
  <c r="AF56" i="1"/>
  <c r="K72" i="1"/>
  <c r="L70" i="1"/>
  <c r="L69" i="1" s="1"/>
  <c r="T70" i="1"/>
  <c r="T69" i="1" s="1"/>
  <c r="O73" i="1"/>
  <c r="AF73" i="1"/>
  <c r="AE73" i="1" s="1"/>
  <c r="AA70" i="1"/>
  <c r="AA69" i="1" s="1"/>
  <c r="K74" i="1"/>
  <c r="P74" i="1"/>
  <c r="O74" i="1" s="1"/>
  <c r="AI93" i="1"/>
  <c r="AI92" i="1" s="1"/>
  <c r="AI91" i="1" s="1"/>
  <c r="AF102" i="1"/>
  <c r="AE102" i="1" s="1"/>
  <c r="N94" i="1"/>
  <c r="N12" i="1" s="1"/>
  <c r="U94" i="1"/>
  <c r="U12" i="1" s="1"/>
  <c r="Y94" i="1"/>
  <c r="Y12" i="1" s="1"/>
  <c r="AD94" i="1"/>
  <c r="AD12" i="1" s="1"/>
  <c r="AK94" i="1"/>
  <c r="AK12" i="1" s="1"/>
  <c r="AQ12" i="1" s="1"/>
  <c r="O128" i="1"/>
  <c r="O126" i="1" s="1"/>
  <c r="O94" i="1" s="1"/>
  <c r="P126" i="1"/>
  <c r="Q153" i="1"/>
  <c r="Q94" i="1" s="1"/>
  <c r="Q12" i="1" s="1"/>
  <c r="AP13" i="2"/>
  <c r="AP18" i="2"/>
  <c r="AN18" i="2"/>
  <c r="AE25" i="2"/>
  <c r="AE22" i="2" s="1"/>
  <c r="AF22" i="2"/>
  <c r="AP30" i="2"/>
  <c r="AN30" i="2"/>
  <c r="AI27" i="2"/>
  <c r="AP27" i="2" s="1"/>
  <c r="AP49" i="2"/>
  <c r="AN49" i="2"/>
  <c r="AI48" i="2"/>
  <c r="S14" i="3"/>
  <c r="Q14" i="3" s="1"/>
  <c r="Q12" i="3" s="1"/>
  <c r="Q11" i="3" s="1"/>
  <c r="V14" i="3"/>
  <c r="T12" i="3"/>
  <c r="T11" i="3" s="1"/>
  <c r="AO33" i="1"/>
  <c r="AE115" i="1"/>
  <c r="AF113" i="1"/>
  <c r="K127" i="1"/>
  <c r="K126" i="1" s="1"/>
  <c r="L126" i="1"/>
  <c r="K137" i="1"/>
  <c r="L134" i="1"/>
  <c r="AK50" i="2"/>
  <c r="AP51" i="2"/>
  <c r="AN51" i="2"/>
  <c r="U18" i="4"/>
  <c r="T19" i="4"/>
  <c r="T18" i="4" s="1"/>
  <c r="P12" i="7"/>
  <c r="V11" i="7"/>
  <c r="P38" i="1"/>
  <c r="L49" i="1"/>
  <c r="L48" i="1" s="1"/>
  <c r="AF49" i="1"/>
  <c r="AF48" i="1" s="1"/>
  <c r="P50" i="1"/>
  <c r="K55" i="1"/>
  <c r="AO58" i="1"/>
  <c r="K61" i="1"/>
  <c r="S64" i="1"/>
  <c r="AE71" i="1"/>
  <c r="AA95" i="1"/>
  <c r="AO105" i="1"/>
  <c r="I94" i="1"/>
  <c r="I12" i="1" s="1"/>
  <c r="V94" i="1"/>
  <c r="AG94" i="1"/>
  <c r="AG12" i="1" s="1"/>
  <c r="AE135" i="1"/>
  <c r="AE134" i="1" s="1"/>
  <c r="AF134" i="1"/>
  <c r="O140" i="1"/>
  <c r="O139" i="1" s="1"/>
  <c r="P139" i="1"/>
  <c r="AP45" i="2"/>
  <c r="AN45" i="2"/>
  <c r="AE47" i="2"/>
  <c r="AE46" i="2" s="1"/>
  <c r="AF46" i="2"/>
  <c r="AE93" i="2"/>
  <c r="AE91" i="2" s="1"/>
  <c r="AF91" i="2"/>
  <c r="AO39" i="1"/>
  <c r="AE113" i="1"/>
  <c r="AE60" i="2"/>
  <c r="AE58" i="2" s="1"/>
  <c r="AF58" i="2"/>
  <c r="AO16" i="1"/>
  <c r="AF46" i="1"/>
  <c r="AF43" i="1" s="1"/>
  <c r="V55" i="1"/>
  <c r="P57" i="1"/>
  <c r="L56" i="1"/>
  <c r="L55" i="1" s="1"/>
  <c r="K70" i="1"/>
  <c r="K69" i="1" s="1"/>
  <c r="AI70" i="1"/>
  <c r="AI69" i="1" s="1"/>
  <c r="AO73" i="1"/>
  <c r="AF74" i="1"/>
  <c r="AE74" i="1" s="1"/>
  <c r="AO74" i="1"/>
  <c r="V70" i="1"/>
  <c r="AO88" i="1"/>
  <c r="AO89" i="1"/>
  <c r="AI89" i="1"/>
  <c r="AI88" i="1" s="1"/>
  <c r="M94" i="1"/>
  <c r="AE96" i="1"/>
  <c r="AE95" i="1" s="1"/>
  <c r="AF95" i="1"/>
  <c r="AF106" i="1"/>
  <c r="AE106" i="1" s="1"/>
  <c r="AO107" i="1"/>
  <c r="J94" i="1"/>
  <c r="R94" i="1"/>
  <c r="R12" i="1" s="1"/>
  <c r="AH94" i="1"/>
  <c r="AH12" i="1" s="1"/>
  <c r="K116" i="1"/>
  <c r="K113" i="1" s="1"/>
  <c r="K94" i="1" s="1"/>
  <c r="L113" i="1"/>
  <c r="AE118" i="1"/>
  <c r="AE117" i="1" s="1"/>
  <c r="AF117" i="1"/>
  <c r="K122" i="1"/>
  <c r="K121" i="1" s="1"/>
  <c r="L121" i="1"/>
  <c r="AF122" i="1"/>
  <c r="AA121" i="1"/>
  <c r="AO121" i="1" s="1"/>
  <c r="AI126" i="1"/>
  <c r="AI94" i="1" s="1"/>
  <c r="K134" i="1"/>
  <c r="AI134" i="1"/>
  <c r="AO141" i="1"/>
  <c r="K143" i="1"/>
  <c r="AF144" i="1"/>
  <c r="AA143" i="1"/>
  <c r="AO143" i="1" s="1"/>
  <c r="AE152" i="1"/>
  <c r="AE151" i="1" s="1"/>
  <c r="AF151" i="1"/>
  <c r="J12" i="2"/>
  <c r="J11" i="2" s="1"/>
  <c r="N12" i="2"/>
  <c r="N11" i="2" s="1"/>
  <c r="R12" i="2"/>
  <c r="R11" i="2" s="1"/>
  <c r="V12" i="2"/>
  <c r="V11" i="2" s="1"/>
  <c r="Z12" i="2"/>
  <c r="Z11" i="2" s="1"/>
  <c r="AD12" i="2"/>
  <c r="AD11" i="2" s="1"/>
  <c r="AI17" i="2"/>
  <c r="AE42" i="2"/>
  <c r="AE41" i="2" s="1"/>
  <c r="AF41" i="2"/>
  <c r="AK83" i="2"/>
  <c r="AA56" i="1"/>
  <c r="AF63" i="1"/>
  <c r="AE63" i="1" s="1"/>
  <c r="J70" i="1"/>
  <c r="J69" i="1" s="1"/>
  <c r="J12" i="1" s="1"/>
  <c r="AO72" i="1"/>
  <c r="AF82" i="1"/>
  <c r="AF89" i="1"/>
  <c r="AF88" i="1" s="1"/>
  <c r="P95" i="1"/>
  <c r="P94" i="1" s="1"/>
  <c r="T95" i="1"/>
  <c r="T94" i="1" s="1"/>
  <c r="AA109" i="1"/>
  <c r="AO109" i="1" s="1"/>
  <c r="AF112" i="1"/>
  <c r="AO137" i="1"/>
  <c r="AF139" i="1"/>
  <c r="AF142" i="1"/>
  <c r="AF147" i="1"/>
  <c r="AF156" i="1"/>
  <c r="AP15" i="2"/>
  <c r="AF17" i="2"/>
  <c r="AN27" i="2"/>
  <c r="AI33" i="2"/>
  <c r="AI41" i="2"/>
  <c r="AP41" i="2" s="1"/>
  <c r="AP44" i="2"/>
  <c r="AP46" i="2"/>
  <c r="AE52" i="2"/>
  <c r="AE50" i="2" s="1"/>
  <c r="AF50" i="2"/>
  <c r="AP57" i="2"/>
  <c r="AN57" i="2"/>
  <c r="AI50" i="2"/>
  <c r="AP64" i="2"/>
  <c r="AN64" i="2"/>
  <c r="AP72" i="2"/>
  <c r="AN72" i="2"/>
  <c r="AI71" i="2"/>
  <c r="AE79" i="2"/>
  <c r="AE77" i="2" s="1"/>
  <c r="AF77" i="2"/>
  <c r="AE85" i="2"/>
  <c r="AE84" i="2" s="1"/>
  <c r="AF84" i="2"/>
  <c r="AP88" i="2"/>
  <c r="AN88" i="2"/>
  <c r="AP90" i="2"/>
  <c r="AN90" i="2"/>
  <c r="AI89" i="2"/>
  <c r="P22" i="4"/>
  <c r="O23" i="4"/>
  <c r="O22" i="4" s="1"/>
  <c r="AF126" i="1"/>
  <c r="AP24" i="2"/>
  <c r="AN24" i="2"/>
  <c r="AN29" i="2"/>
  <c r="AF33" i="2"/>
  <c r="AP36" i="2"/>
  <c r="AN36" i="2"/>
  <c r="AE38" i="2"/>
  <c r="AE37" i="2" s="1"/>
  <c r="AF37" i="2"/>
  <c r="AP39" i="2"/>
  <c r="AN39" i="2"/>
  <c r="AI37" i="2"/>
  <c r="AP37" i="2" s="1"/>
  <c r="AN41" i="2"/>
  <c r="AN44" i="2"/>
  <c r="AE67" i="2"/>
  <c r="AE66" i="2" s="1"/>
  <c r="AF66" i="2"/>
  <c r="AE73" i="2"/>
  <c r="AE71" i="2" s="1"/>
  <c r="AF71" i="2"/>
  <c r="Z11" i="3"/>
  <c r="AS5" i="4"/>
  <c r="AO5" i="4"/>
  <c r="AK5" i="4"/>
  <c r="AG5" i="4"/>
  <c r="AQ4" i="4"/>
  <c r="AM4" i="4"/>
  <c r="AI4" i="4"/>
  <c r="AE4" i="4"/>
  <c r="AN5" i="4"/>
  <c r="AJ5" i="4"/>
  <c r="AP4" i="4"/>
  <c r="AL4" i="4"/>
  <c r="AH4" i="4"/>
  <c r="AD4" i="4"/>
  <c r="AQ5" i="4"/>
  <c r="AM5" i="4"/>
  <c r="AI5" i="4"/>
  <c r="AE5" i="4"/>
  <c r="AS4" i="4"/>
  <c r="AO4" i="4"/>
  <c r="AK4" i="4"/>
  <c r="AG4" i="4"/>
  <c r="AC4" i="4"/>
  <c r="AP5" i="4"/>
  <c r="AR4" i="4"/>
  <c r="AL5" i="4"/>
  <c r="AN4" i="4"/>
  <c r="AH5" i="4"/>
  <c r="AJ4" i="4"/>
  <c r="AP59" i="2"/>
  <c r="AN59" i="2"/>
  <c r="AI58" i="2"/>
  <c r="AP70" i="2"/>
  <c r="AN70" i="2"/>
  <c r="AP76" i="2"/>
  <c r="AN76" i="2"/>
  <c r="AP80" i="2"/>
  <c r="AN80" i="2"/>
  <c r="AI77" i="2"/>
  <c r="AP92" i="2"/>
  <c r="AN92" i="2"/>
  <c r="AI91" i="2"/>
  <c r="AP101" i="2"/>
  <c r="AN101" i="2"/>
  <c r="H10" i="4"/>
  <c r="G11" i="4"/>
  <c r="G10" i="4" s="1"/>
  <c r="Q16" i="4"/>
  <c r="P16" i="4" s="1"/>
  <c r="O16" i="4" s="1"/>
  <c r="U16" i="4"/>
  <c r="T16" i="4" s="1"/>
  <c r="M10" i="4"/>
  <c r="W10" i="4"/>
  <c r="P34" i="4"/>
  <c r="Q33" i="4"/>
  <c r="O58" i="4"/>
  <c r="AN52" i="2"/>
  <c r="AN60" i="2"/>
  <c r="AN65" i="2"/>
  <c r="AI66" i="2"/>
  <c r="AP66" i="2" s="1"/>
  <c r="AN67" i="2"/>
  <c r="AN73" i="2"/>
  <c r="AN79" i="2"/>
  <c r="AI84" i="2"/>
  <c r="AN85" i="2"/>
  <c r="AN93" i="2"/>
  <c r="S12" i="3"/>
  <c r="S11" i="3" s="1"/>
  <c r="W11" i="3"/>
  <c r="T14" i="4"/>
  <c r="T11" i="4" s="1"/>
  <c r="U11" i="4"/>
  <c r="AF5" i="4"/>
  <c r="Q17" i="4"/>
  <c r="P17" i="4" s="1"/>
  <c r="O17" i="4" s="1"/>
  <c r="AZ17" i="4"/>
  <c r="Q28" i="4"/>
  <c r="O38" i="4"/>
  <c r="P37" i="4"/>
  <c r="AZ40" i="4"/>
  <c r="J37" i="4"/>
  <c r="AZ37" i="4" s="1"/>
  <c r="P40" i="4"/>
  <c r="O40" i="4" s="1"/>
  <c r="J53" i="4"/>
  <c r="K52" i="4"/>
  <c r="Q53" i="4"/>
  <c r="G57" i="4"/>
  <c r="R12" i="6"/>
  <c r="R11" i="6" s="1"/>
  <c r="O96" i="2"/>
  <c r="O83" i="2" s="1"/>
  <c r="O11" i="2" s="1"/>
  <c r="AP97" i="2"/>
  <c r="AI96" i="2"/>
  <c r="AP96" i="2" s="1"/>
  <c r="AN97" i="2"/>
  <c r="Q12" i="4"/>
  <c r="K11" i="4"/>
  <c r="P29" i="4"/>
  <c r="J33" i="4"/>
  <c r="AZ34" i="4"/>
  <c r="O45" i="4"/>
  <c r="Q67" i="4"/>
  <c r="P67" i="4" s="1"/>
  <c r="O67" i="4" s="1"/>
  <c r="J67" i="4"/>
  <c r="AZ67" i="4" s="1"/>
  <c r="AK26" i="5"/>
  <c r="Y11" i="7" s="1"/>
  <c r="AL16" i="5"/>
  <c r="AT16" i="5" s="1"/>
  <c r="U28" i="5"/>
  <c r="U26" i="5" s="1"/>
  <c r="U16" i="5" s="1"/>
  <c r="Z28" i="5"/>
  <c r="W26" i="5"/>
  <c r="W16" i="5" s="1"/>
  <c r="AE98" i="2"/>
  <c r="AE96" i="2" s="1"/>
  <c r="Q14" i="4"/>
  <c r="P14" i="4" s="1"/>
  <c r="O14" i="4" s="1"/>
  <c r="K18" i="4"/>
  <c r="Q19" i="4"/>
  <c r="K28" i="4"/>
  <c r="Q38" i="4"/>
  <c r="Q37" i="4" s="1"/>
  <c r="Q48" i="4"/>
  <c r="K44" i="4"/>
  <c r="T49" i="4"/>
  <c r="M51" i="4"/>
  <c r="M44" i="4" s="1"/>
  <c r="J61" i="4"/>
  <c r="AZ61" i="4" s="1"/>
  <c r="AZ62" i="4"/>
  <c r="Q66" i="4"/>
  <c r="J66" i="4"/>
  <c r="K65" i="4"/>
  <c r="T80" i="4"/>
  <c r="T12" i="6"/>
  <c r="T11" i="6" s="1"/>
  <c r="Q69" i="4"/>
  <c r="P69" i="4" s="1"/>
  <c r="O69" i="4" s="1"/>
  <c r="J69" i="4"/>
  <c r="AZ69" i="4" s="1"/>
  <c r="U69" i="4"/>
  <c r="AF16" i="5"/>
  <c r="L19" i="6"/>
  <c r="L12" i="6" s="1"/>
  <c r="L11" i="6" s="1"/>
  <c r="R19" i="6"/>
  <c r="Q19" i="6" s="1"/>
  <c r="T44" i="4"/>
  <c r="K59" i="4"/>
  <c r="L57" i="4"/>
  <c r="L10" i="4" s="1"/>
  <c r="P62" i="4"/>
  <c r="Q61" i="4"/>
  <c r="Q68" i="4"/>
  <c r="P68" i="4" s="1"/>
  <c r="O68" i="4" s="1"/>
  <c r="J68" i="4"/>
  <c r="AZ68" i="4" s="1"/>
  <c r="K73" i="4"/>
  <c r="J73" i="4"/>
  <c r="L71" i="4"/>
  <c r="Q76" i="4"/>
  <c r="J76" i="4"/>
  <c r="K75" i="4"/>
  <c r="AB75" i="4" s="1"/>
  <c r="L27" i="5"/>
  <c r="L26" i="5" s="1"/>
  <c r="L16" i="5" s="1"/>
  <c r="O26" i="5"/>
  <c r="O16" i="5" s="1"/>
  <c r="Q12" i="6"/>
  <c r="Q11" i="6" s="1"/>
  <c r="E13" i="7"/>
  <c r="D13" i="7" s="1"/>
  <c r="D11" i="7" s="1"/>
  <c r="G11" i="7"/>
  <c r="W11" i="7" s="1"/>
  <c r="Z14" i="6"/>
  <c r="Z17" i="6"/>
  <c r="J78" i="4"/>
  <c r="AZ78" i="4" s="1"/>
  <c r="N12" i="6"/>
  <c r="N11" i="6" s="1"/>
  <c r="Z11" i="6" s="1"/>
  <c r="AN37" i="2" l="1"/>
  <c r="AN22" i="2"/>
  <c r="AP22" i="2"/>
  <c r="P11" i="2"/>
  <c r="AF83" i="2"/>
  <c r="K11" i="2"/>
  <c r="AE12" i="2"/>
  <c r="AP50" i="2"/>
  <c r="W11" i="2"/>
  <c r="K12" i="1"/>
  <c r="U65" i="4"/>
  <c r="T69" i="4"/>
  <c r="T65" i="4" s="1"/>
  <c r="P48" i="4"/>
  <c r="Q44" i="4"/>
  <c r="AB4" i="4"/>
  <c r="AN33" i="2"/>
  <c r="AP33" i="2"/>
  <c r="AF153" i="1"/>
  <c r="AE156" i="1"/>
  <c r="AE153" i="1" s="1"/>
  <c r="AN50" i="2"/>
  <c r="AE53" i="1"/>
  <c r="AE52" i="1" s="1"/>
  <c r="T54" i="1"/>
  <c r="T53" i="1" s="1"/>
  <c r="T52" i="1" s="1"/>
  <c r="AE31" i="1"/>
  <c r="Q59" i="4"/>
  <c r="J59" i="4"/>
  <c r="U59" i="4"/>
  <c r="K57" i="4"/>
  <c r="K10" i="4" s="1"/>
  <c r="J65" i="4"/>
  <c r="AZ65" i="4" s="1"/>
  <c r="AZ66" i="4"/>
  <c r="AZ33" i="4"/>
  <c r="P12" i="4"/>
  <c r="Q11" i="4"/>
  <c r="O37" i="4"/>
  <c r="AP84" i="2"/>
  <c r="AI83" i="2"/>
  <c r="AP83" i="2" s="1"/>
  <c r="E11" i="7"/>
  <c r="AP89" i="2"/>
  <c r="AN89" i="2"/>
  <c r="AN66" i="2"/>
  <c r="AF109" i="1"/>
  <c r="AE112" i="1"/>
  <c r="AE109" i="1" s="1"/>
  <c r="AE94" i="1" s="1"/>
  <c r="AN84" i="2"/>
  <c r="AP17" i="2"/>
  <c r="AN17" i="2"/>
  <c r="AO70" i="1"/>
  <c r="V69" i="1"/>
  <c r="AO69" i="1" s="1"/>
  <c r="AA94" i="1"/>
  <c r="P49" i="1"/>
  <c r="P48" i="1" s="1"/>
  <c r="O50" i="1"/>
  <c r="O49" i="1" s="1"/>
  <c r="O48" i="1" s="1"/>
  <c r="P70" i="1"/>
  <c r="P69" i="1" s="1"/>
  <c r="AI12" i="1"/>
  <c r="AE22" i="1"/>
  <c r="AE21" i="1" s="1"/>
  <c r="AE20" i="1" s="1"/>
  <c r="AF21" i="1"/>
  <c r="AF20" i="1" s="1"/>
  <c r="V12" i="1"/>
  <c r="Q75" i="4"/>
  <c r="P76" i="4"/>
  <c r="X28" i="5"/>
  <c r="X26" i="5" s="1"/>
  <c r="X16" i="5" s="1"/>
  <c r="Z26" i="5"/>
  <c r="Z16" i="5" s="1"/>
  <c r="P56" i="1"/>
  <c r="P55" i="1" s="1"/>
  <c r="O57" i="1"/>
  <c r="O56" i="1" s="1"/>
  <c r="O55" i="1" s="1"/>
  <c r="S61" i="1"/>
  <c r="S55" i="1" s="1"/>
  <c r="AA64" i="1"/>
  <c r="O38" i="1"/>
  <c r="O35" i="1" s="1"/>
  <c r="O31" i="1" s="1"/>
  <c r="O12" i="1" s="1"/>
  <c r="P35" i="1"/>
  <c r="U14" i="3"/>
  <c r="U12" i="3" s="1"/>
  <c r="U11" i="3" s="1"/>
  <c r="V12" i="3"/>
  <c r="V11" i="3" s="1"/>
  <c r="AI12" i="2"/>
  <c r="AZ73" i="4"/>
  <c r="J71" i="4"/>
  <c r="AZ71" i="4" s="1"/>
  <c r="P66" i="4"/>
  <c r="Q65" i="4"/>
  <c r="O29" i="4"/>
  <c r="O28" i="4" s="1"/>
  <c r="P28" i="4"/>
  <c r="P53" i="4"/>
  <c r="Q52" i="4"/>
  <c r="AK16" i="5"/>
  <c r="O34" i="4"/>
  <c r="O33" i="4" s="1"/>
  <c r="P33" i="4"/>
  <c r="AP58" i="2"/>
  <c r="AN58" i="2"/>
  <c r="AP71" i="2"/>
  <c r="AN71" i="2"/>
  <c r="AF12" i="2"/>
  <c r="AF11" i="2" s="1"/>
  <c r="AF141" i="1"/>
  <c r="AE142" i="1"/>
  <c r="AE141" i="1" s="1"/>
  <c r="AE82" i="1"/>
  <c r="AE81" i="1" s="1"/>
  <c r="AE80" i="1" s="1"/>
  <c r="AF81" i="1"/>
  <c r="AF80" i="1" s="1"/>
  <c r="AF121" i="1"/>
  <c r="AF94" i="1" s="1"/>
  <c r="AE122" i="1"/>
  <c r="AE121" i="1" s="1"/>
  <c r="AO94" i="1"/>
  <c r="AF70" i="1"/>
  <c r="AF69" i="1" s="1"/>
  <c r="AP48" i="2"/>
  <c r="AN48" i="2"/>
  <c r="AK12" i="2"/>
  <c r="O70" i="1"/>
  <c r="O69" i="1" s="1"/>
  <c r="P31" i="1"/>
  <c r="AA13" i="1"/>
  <c r="AO14" i="1"/>
  <c r="AZ53" i="4"/>
  <c r="J52" i="4"/>
  <c r="AZ52" i="4" s="1"/>
  <c r="AP91" i="2"/>
  <c r="AN91" i="2"/>
  <c r="AZ76" i="4"/>
  <c r="J75" i="4"/>
  <c r="AZ75" i="4" s="1"/>
  <c r="Q73" i="4"/>
  <c r="K71" i="4"/>
  <c r="O62" i="4"/>
  <c r="O61" i="4" s="1"/>
  <c r="P61" i="4"/>
  <c r="Q18" i="4"/>
  <c r="P19" i="4"/>
  <c r="AR5" i="4"/>
  <c r="AN96" i="2"/>
  <c r="AP77" i="2"/>
  <c r="AN77" i="2"/>
  <c r="AC5" i="4"/>
  <c r="AB5" i="4" s="1"/>
  <c r="AB6" i="4" s="1"/>
  <c r="AE83" i="2"/>
  <c r="AE11" i="2" s="1"/>
  <c r="AF143" i="1"/>
  <c r="AE144" i="1"/>
  <c r="AE143" i="1" s="1"/>
  <c r="L94" i="1"/>
  <c r="L12" i="1" s="1"/>
  <c r="AO56" i="1"/>
  <c r="AE70" i="1"/>
  <c r="AE69" i="1" s="1"/>
  <c r="AO95" i="1"/>
  <c r="AO21" i="1"/>
  <c r="AA20" i="1"/>
  <c r="AO20" i="1" s="1"/>
  <c r="T35" i="1"/>
  <c r="T31" i="1" s="1"/>
  <c r="T12" i="1" s="1"/>
  <c r="S36" i="1"/>
  <c r="S35" i="1" s="1"/>
  <c r="S31" i="1" s="1"/>
  <c r="S12" i="1" s="1"/>
  <c r="AN83" i="2" l="1"/>
  <c r="O53" i="4"/>
  <c r="O52" i="4" s="1"/>
  <c r="P52" i="4"/>
  <c r="AP12" i="2"/>
  <c r="AI11" i="2"/>
  <c r="P75" i="4"/>
  <c r="O76" i="4"/>
  <c r="O75" i="4" s="1"/>
  <c r="U57" i="4"/>
  <c r="U10" i="4" s="1"/>
  <c r="T59" i="4"/>
  <c r="T57" i="4" s="1"/>
  <c r="T10" i="4" s="1"/>
  <c r="O48" i="4"/>
  <c r="O44" i="4" s="1"/>
  <c r="P44" i="4"/>
  <c r="AO13" i="1"/>
  <c r="AN12" i="2"/>
  <c r="AK11" i="2"/>
  <c r="O66" i="4"/>
  <c r="O65" i="4" s="1"/>
  <c r="P65" i="4"/>
  <c r="AA61" i="1"/>
  <c r="AF64" i="1"/>
  <c r="AO64" i="1"/>
  <c r="U11" i="7"/>
  <c r="O12" i="7"/>
  <c r="N12" i="7" s="1"/>
  <c r="AZ59" i="4"/>
  <c r="J57" i="4"/>
  <c r="AZ57" i="4" s="1"/>
  <c r="P12" i="1"/>
  <c r="O12" i="4"/>
  <c r="O11" i="4" s="1"/>
  <c r="P11" i="4"/>
  <c r="P59" i="4"/>
  <c r="Q57" i="4"/>
  <c r="Q10" i="4" s="1"/>
  <c r="Q71" i="4"/>
  <c r="P73" i="4"/>
  <c r="O19" i="4"/>
  <c r="O18" i="4" s="1"/>
  <c r="P18" i="4"/>
  <c r="J10" i="4"/>
  <c r="AP11" i="2" l="1"/>
  <c r="O59" i="4"/>
  <c r="O57" i="4" s="1"/>
  <c r="P57" i="4"/>
  <c r="AO61" i="1"/>
  <c r="AA55" i="1"/>
  <c r="AE64" i="1"/>
  <c r="AE61" i="1" s="1"/>
  <c r="AE55" i="1" s="1"/>
  <c r="AE12" i="1" s="1"/>
  <c r="AF61" i="1"/>
  <c r="AF55" i="1" s="1"/>
  <c r="AF12" i="1" s="1"/>
  <c r="O73" i="4"/>
  <c r="O71" i="4" s="1"/>
  <c r="O10" i="4" s="1"/>
  <c r="P71" i="4"/>
  <c r="P10" i="4"/>
  <c r="AO55" i="1" l="1"/>
  <c r="AA12" i="1"/>
  <c r="AO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Microsoft Office User</author>
  </authors>
  <commentList>
    <comment ref="G27" authorId="0" shapeId="0" xr:uid="{D211EAF6-954E-46E7-8633-906BA45A00A0}">
      <text>
        <r>
          <rPr>
            <b/>
            <sz val="9"/>
            <color rgb="FF000000"/>
            <rFont val="Tahoma"/>
            <family val="2"/>
          </rPr>
          <t>Admin:</t>
        </r>
        <r>
          <rPr>
            <sz val="9"/>
            <color rgb="FF000000"/>
            <rFont val="Tahoma"/>
            <family val="2"/>
          </rPr>
          <t xml:space="preserve">
</t>
        </r>
        <r>
          <rPr>
            <sz val="9"/>
            <color rgb="FF000000"/>
            <rFont val="Tahoma"/>
            <family val="2"/>
          </rPr>
          <t xml:space="preserve">Xin gia hạn 30/6/2024
</t>
        </r>
      </text>
    </comment>
    <comment ref="AB27" authorId="0" shapeId="0" xr:uid="{27402CF1-B523-4C2B-A6F3-649515FA8C93}">
      <text>
        <r>
          <rPr>
            <b/>
            <sz val="9"/>
            <color rgb="FF000000"/>
            <rFont val="Tahoma"/>
            <family val="2"/>
          </rPr>
          <t>Admin:</t>
        </r>
        <r>
          <rPr>
            <sz val="9"/>
            <color rgb="FF000000"/>
            <rFont val="Tahoma"/>
            <family val="2"/>
          </rPr>
          <t xml:space="preserve">
</t>
        </r>
        <r>
          <rPr>
            <sz val="9"/>
            <color rgb="FF000000"/>
            <rFont val="Tahoma"/>
            <family val="2"/>
          </rPr>
          <t>Vốn đối ứng nguồn NSĐP</t>
        </r>
      </text>
    </comment>
    <comment ref="AG27" authorId="0" shapeId="0" xr:uid="{7D4E0233-E8B3-4631-BAA0-43E704203BEA}">
      <text>
        <r>
          <rPr>
            <b/>
            <sz val="9"/>
            <color rgb="FF000000"/>
            <rFont val="Tahoma"/>
            <family val="2"/>
          </rPr>
          <t>Admin:</t>
        </r>
        <r>
          <rPr>
            <sz val="9"/>
            <color rgb="FF000000"/>
            <rFont val="Tahoma"/>
            <family val="2"/>
          </rPr>
          <t xml:space="preserve">
</t>
        </r>
        <r>
          <rPr>
            <sz val="9"/>
            <color rgb="FF000000"/>
            <rFont val="Tahoma"/>
            <family val="2"/>
          </rPr>
          <t>Vốn đối ứng nguồn NSĐP</t>
        </r>
      </text>
    </comment>
    <comment ref="AJ27" authorId="1" shapeId="0" xr:uid="{75170AC0-8D13-48E7-8FD7-D8D1A510F22D}">
      <text>
        <r>
          <rPr>
            <b/>
            <sz val="10"/>
            <color rgb="FF000000"/>
            <rFont val="Tahoma"/>
            <family val="2"/>
          </rPr>
          <t>ke hoach von duoc giao n2021,2022, 2023</t>
        </r>
        <r>
          <rPr>
            <sz val="10"/>
            <color rgb="FF000000"/>
            <rFont val="Tahoma"/>
            <family val="2"/>
          </rPr>
          <t xml:space="preserve">
</t>
        </r>
        <r>
          <rPr>
            <sz val="10"/>
            <color rgb="FF000000"/>
            <rFont val="Tahoma"/>
            <family val="2"/>
          </rPr>
          <t>'=140688+108351+47000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FPT-Pc</author>
  </authors>
  <commentList>
    <comment ref="A11" authorId="0" shapeId="0" xr:uid="{FF2E91BA-7916-43BE-8F07-2BF24553F947}">
      <text>
        <r>
          <rPr>
            <b/>
            <sz val="9"/>
            <color indexed="81"/>
            <rFont val="Tahoma"/>
            <family val="2"/>
          </rPr>
          <t>FPT-Pc:</t>
        </r>
        <r>
          <rPr>
            <sz val="9"/>
            <color indexed="81"/>
            <rFont val="Tahoma"/>
            <family val="2"/>
          </rPr>
          <t xml:space="preserve">
</t>
        </r>
      </text>
    </comment>
  </commentList>
</comments>
</file>

<file path=xl/sharedStrings.xml><?xml version="1.0" encoding="utf-8"?>
<sst xmlns="http://schemas.openxmlformats.org/spreadsheetml/2006/main" count="1651" uniqueCount="754">
  <si>
    <t>UBND TỈNH ĐẮK LẮK</t>
  </si>
  <si>
    <t>DANH MỤC CÁC CHƯƠNG TRÌNH, DỰ ÁN SỬ DỤNG VỐN NGÂN SÁCH NHÀ NƯỚC NĂM 2024</t>
  </si>
  <si>
    <t>(CÁC DỰ ÁN HOÀN THÀNH, CHUYỂN TIẾP BỐ TRÍ VỐN NĂM 2024- NGUỒN VỐN NGÂN SÁCH TỈNH)</t>
  </si>
  <si>
    <t>Đơn vị: Triệu đồng</t>
  </si>
  <si>
    <t>TT</t>
  </si>
  <si>
    <t>Danh mục dự án</t>
  </si>
  <si>
    <t xml:space="preserve">Mã dự án </t>
  </si>
  <si>
    <t>Địa điểm XD</t>
  </si>
  <si>
    <t>Năng lực thiết kế</t>
  </si>
  <si>
    <t>Thời gian KC-HT</t>
  </si>
  <si>
    <t>Chủ đầu tư</t>
  </si>
  <si>
    <t xml:space="preserve">Quyết định đầu tư </t>
  </si>
  <si>
    <t>Kế hoạch năm 2023</t>
  </si>
  <si>
    <t>Đã bố trí đến hết kế hoạch năm 2023</t>
  </si>
  <si>
    <t>Kế hoạch năm trung hạn 5 năm giai đoạn 2021-2025</t>
  </si>
  <si>
    <t>Số vốn còn thiếu so với TMĐT</t>
  </si>
  <si>
    <t>Kế hoạch năm 2024</t>
  </si>
  <si>
    <t>Ghi chú</t>
  </si>
  <si>
    <t>Số quyết định; ngày, tháng, năm ban hành</t>
  </si>
  <si>
    <t xml:space="preserve">TMĐT </t>
  </si>
  <si>
    <t>Tổng số (tất cả các nguồn vốn)</t>
  </si>
  <si>
    <t>Trong đó: vốn NSĐP</t>
  </si>
  <si>
    <t>Giai đoạn 2021-2025</t>
  </si>
  <si>
    <t>Trong đó: đã giao năn 2021, 2022, 2023</t>
  </si>
  <si>
    <t>Trong đó: NST</t>
  </si>
  <si>
    <t>Trong đó: Ngân sách tỉnh</t>
  </si>
  <si>
    <t>Tổng số</t>
  </si>
  <si>
    <t>Trong đó:</t>
  </si>
  <si>
    <t>Trung ương cân đối vốn ĐTPT trong nước</t>
  </si>
  <si>
    <t>Nguồn vốn thu tiền sử dụng đất</t>
  </si>
  <si>
    <t>Nguồn vốn XSKT</t>
  </si>
  <si>
    <t>Thu từ bán tài sản sở hữu Nhà nước</t>
  </si>
  <si>
    <t>Thu hồi các khoản vốn ứng trước NSTW</t>
  </si>
  <si>
    <t>Thanh toán nợ XDCB</t>
  </si>
  <si>
    <t>Chuẩn bị đầu tư</t>
  </si>
  <si>
    <t>I</t>
  </si>
  <si>
    <t>Quản lý Nhà nước</t>
  </si>
  <si>
    <t>Các dự án dự kiến hoàn thành năm 2024</t>
  </si>
  <si>
    <t>1</t>
  </si>
  <si>
    <t>Trụ sở làm việc Sở Kế hoạch và Đầu tư tỉnh Đắk Lắk</t>
  </si>
  <si>
    <t>TP. BMT</t>
  </si>
  <si>
    <t>2022-2024</t>
  </si>
  <si>
    <t>Ban QLDA ĐTXD CT DD&amp;CN tỉnh</t>
  </si>
  <si>
    <t>1601/QĐ-UBND ngày 21/7/2022</t>
  </si>
  <si>
    <t>CT</t>
  </si>
  <si>
    <t>2</t>
  </si>
  <si>
    <t>Trụ sở làm việc Ủy ban Mặt trận Tổ quốc Việt Nam tỉnh</t>
  </si>
  <si>
    <t>2609/QĐ-UBND, ngày 23/11/2022</t>
  </si>
  <si>
    <t>3</t>
  </si>
  <si>
    <t>Xây dựng nhà làm việc của Sở Nông nghiệp và Phát triển nông thôn</t>
  </si>
  <si>
    <t>2066/QĐ-UBND, ngày 15/9/2022</t>
  </si>
  <si>
    <t>4</t>
  </si>
  <si>
    <t>Nhà xử lý hồ sơ và lưu trữ hồ sơ lý lịch tư pháp, hồ sơ công chứng thuộc Sở Tư pháp.</t>
  </si>
  <si>
    <t>2013/QĐ-UBND ngày 09/9/2022</t>
  </si>
  <si>
    <t>5</t>
  </si>
  <si>
    <t>Trụ sở làm việc chi nhánh văn phòng Đăng ký đất đai huyện Krông Ana</t>
  </si>
  <si>
    <t>Kr. Ana</t>
  </si>
  <si>
    <t>2811/QĐ-UBND ngày 14/12/2022</t>
  </si>
  <si>
    <t>II</t>
  </si>
  <si>
    <t>Quy  hoạch</t>
  </si>
  <si>
    <t>Dự án dự kiến hoàn thành năm 2024</t>
  </si>
  <si>
    <t>Quy hoạch tỉnh Đắk Lắk thời kỳ 2021-2030, tầm nhìn đến 2050</t>
  </si>
  <si>
    <t>Toàn tỉnh</t>
  </si>
  <si>
    <t>2020-2023</t>
  </si>
  <si>
    <t>Sở KH và ĐT</t>
  </si>
  <si>
    <t>2099/QĐ-UBND ngày 09/9/2020</t>
  </si>
  <si>
    <t>III</t>
  </si>
  <si>
    <t>Giáo dục đào tạo và giáo dục nghề nghiệp</t>
  </si>
  <si>
    <t>Trường Cao đẳng Y tế Đắk Lắk</t>
  </si>
  <si>
    <t>3177/QĐ-UBND 30/10/2019</t>
  </si>
  <si>
    <t>Trường Chính trị tỉnh Đắk Lắk; Hạng mục: Xây dựng mới nhà lưu trú cho cán bộ, giảng viên; Cải tạo, nâng cấp nhà hiệu bộ, nhà ở học viên</t>
  </si>
  <si>
    <t>1042/QĐ-UBND ngày 05/5/2022</t>
  </si>
  <si>
    <t>IV</t>
  </si>
  <si>
    <t>Văn hóa, thông tin</t>
  </si>
  <si>
    <t>Trung tâm Đào tạo, Huấn luyện và Thi đấu Thể dục thể thao tỉnh Đắk Lắk; Hạng mục: Nhà nội trú, bếp ăn cho vận động viên và hạ tầng kỹ thuật</t>
  </si>
  <si>
    <t>1490/QĐ-UBND ngày 06/7/2022</t>
  </si>
  <si>
    <t>Chỉnh trang khuôn viên Bảo tàng tỉnh và Di tích Biệt Điện Bảo Đại</t>
  </si>
  <si>
    <t>Sở VHTTDL</t>
  </si>
  <si>
    <t>585/QĐ-UBND, ngày 09/3/2022</t>
  </si>
  <si>
    <t>V</t>
  </si>
  <si>
    <t>Nông nghiệp, lâm nghiệp, diêm nghiệp, thủy lợi và thủy sản</t>
  </si>
  <si>
    <t>a</t>
  </si>
  <si>
    <t>Các dự án dự kiến hoàn thành năm 2023</t>
  </si>
  <si>
    <t>Nâng cấp, sửa chữa công trình thủy lợi Ea Tlít, xã Cư Elang, huyện Ea Kar</t>
  </si>
  <si>
    <t>Ea Kar</t>
  </si>
  <si>
    <t>Ban QLDA ĐTXD H. Ea Kar</t>
  </si>
  <si>
    <t>408/QĐ-UBND, 18/02/2021</t>
  </si>
  <si>
    <t>Sửa chữa, nâng cấp công trình thủy lợi hồ Buôn Dhung xã Quảng Hiệp, huyện Cư M'gar</t>
  </si>
  <si>
    <t>Cư M'Gar</t>
  </si>
  <si>
    <t>Ban QLDA ĐTXD H. Cư M'Gar</t>
  </si>
  <si>
    <t>12/QĐ-UBND, 08/01/2021</t>
  </si>
  <si>
    <t>QT</t>
  </si>
  <si>
    <t>b</t>
  </si>
  <si>
    <t>Các dự án chuyển tiếp hoàn thành sau năm 2023</t>
  </si>
  <si>
    <t>Dự án di dân khẩn cấp vùng lũ ống, lũ quét, sạt lở đất cụm dân cư thôn 4, thôn 7, thôn 8, thôn 9, thôn 10 và thôn 12 xã Ya Tờ Mốt, huyện Ea Súp</t>
  </si>
  <si>
    <t>Ea Súp</t>
  </si>
  <si>
    <t>Ban QLDA ĐTXDCT GT&amp;NNPTNT tỉnh</t>
  </si>
  <si>
    <t>113/QĐ-UBND, 18/01/2021</t>
  </si>
  <si>
    <t>Dự án ổn định dân di cư tự do thôn Ea Rớt, xã Cư Pui, huyện Krông Bông</t>
  </si>
  <si>
    <t>Kr. Bông</t>
  </si>
  <si>
    <t>1698/QĐ-UBND, ngày 9/7/2021</t>
  </si>
  <si>
    <t>Dự án kè chống sạt lở bờ sông Krông Pách và xây dựng đê bao ngăn lũ đoạn qua xã Vụ Bổn, huyện Krông Pắc</t>
  </si>
  <si>
    <t xml:space="preserve"> Krông Pắc</t>
  </si>
  <si>
    <t>3320/QĐ-UBND, ngày 25/11/2021</t>
  </si>
  <si>
    <t>Hồ thủy lợi Ea Tam, thành phố Buôn Ma Thuột</t>
  </si>
  <si>
    <t>UBND TP. BMT</t>
  </si>
  <si>
    <t>2729/QĐ-UBND, 29/9/2017; 1653/QĐ-UBND, 28/6/2019; 1674/QĐ-UBND, ngày 07/7/2021</t>
  </si>
  <si>
    <t xml:space="preserve">Công trình thủy lợi Hồ chứa nước Ea Súp thượng, tỉnh Đắk Lắk (phần vốn do Bộ Nông nghiệp và Phát triển nông thôn giao cho UBND tỉnh quản lý) </t>
  </si>
  <si>
    <t>UBND H. Ea Súp</t>
  </si>
  <si>
    <t>3045/QĐ-BNN-XD, 26/10/2009; 2369/QĐ-UBND, 09/10/2014; 1310/QĐ-BNN-XD, 15/4/2016</t>
  </si>
  <si>
    <t>Gói 41A  thuộc dự án: CTTL Hồ chứa nước Ea Súp thượng Hợp phần hệ thống kênh chính Tây</t>
  </si>
  <si>
    <t>Gói 41B thuộc dự án: CTTL Hồ chứa nước Ea Súp thượng Hợp phần hệ thống kênh chính Tây</t>
  </si>
  <si>
    <t>VI</t>
  </si>
  <si>
    <t>Công nghiệp</t>
  </si>
  <si>
    <t>Các dự án hoàn thành, bàn giao, đưa vào sử dụng đến ngày 31/12/2022</t>
  </si>
  <si>
    <t>Hệ thống xử lý nước thải thập trung cụm công nghiệp Tân An 1 và 2, TP. BMT</t>
  </si>
  <si>
    <t>2838/QĐ-UBND, 05/11/2010; 2410/QĐ-UBND, 18/10/2012; 1631/QĐ-UBND, ngày 25/7/2022</t>
  </si>
  <si>
    <t>Các dự án chuyển tiếp dự kiến hoàn thành sau năm 2023</t>
  </si>
  <si>
    <t>Hệ thống điện chiếu sáng công cộng các tuyến đường thị xã Buôn Hồ</t>
  </si>
  <si>
    <t>B. Hồ</t>
  </si>
  <si>
    <t>Ban QLDA ĐTXD TX. B. Hồ</t>
  </si>
  <si>
    <t>2409/QĐ-UBND, 31/8/2021</t>
  </si>
  <si>
    <t>VII</t>
  </si>
  <si>
    <t>Khu Công nghiệp và khu kinh tế</t>
  </si>
  <si>
    <t>Đường giao thông trục chính vào Khu công nghiệp Hòa Phú</t>
  </si>
  <si>
    <t>2647/QĐ-UBND, 24/9/2021</t>
  </si>
  <si>
    <t>Nhà máy xử lý nước rỉ rác cho Khu chôn lấp chất thải rắn sinh hoạt Hòa Phú, thành phố Buôn Ma Thuột</t>
  </si>
  <si>
    <t>1853/QĐ-UBND ngày 18/8/2022</t>
  </si>
  <si>
    <t>VIII</t>
  </si>
  <si>
    <t>Kho tàng</t>
  </si>
  <si>
    <t>Kho lưu trữ chuyên dụng tỉnh Đắk Lắk (GĐ 1)</t>
  </si>
  <si>
    <t>Sở Nội vụ</t>
  </si>
  <si>
    <t>3202/QĐ-UBND, 06/11/2021</t>
  </si>
  <si>
    <t>IX</t>
  </si>
  <si>
    <t>Giao thông</t>
  </si>
  <si>
    <t>Các dự án hoàn thành, bàn giao, đưa vào sử dụng năm 2023</t>
  </si>
  <si>
    <t>Đường giao thông nông thôn liên xã từ buôn Kram xã Ea Tiêu đến thôn Cao Thắng xã Ea Kao</t>
  </si>
  <si>
    <t>Cư Kuin</t>
  </si>
  <si>
    <t>Ban QLDA ĐTXD H. Cư Kuin</t>
  </si>
  <si>
    <t>1657/QĐ-UBDN ngày 07/7/2021</t>
  </si>
  <si>
    <t>HT</t>
  </si>
  <si>
    <t>Đường giao thông từ trung tâm xã Ia Jlơi đi Làng Thanh niên lập nghiệp xã Ia Lốp, huyện Ea Súp (từ Km 9+00-Km11+50)</t>
  </si>
  <si>
    <t>BQLDA ĐTXD H. Ea Súp</t>
  </si>
  <si>
    <t>1547/QĐ-UBND ngày 24/6/2021</t>
  </si>
  <si>
    <t>Đường giao thông vào Trung tâm điều dưỡng người có công tỉnh Đắk Lắk</t>
  </si>
  <si>
    <t>744/QĐ-UBND, 08/4/2020</t>
  </si>
  <si>
    <t>Đường Hùng Vương (Đoạn từ đường Nguyễn Công Trứ đến đường Nguyễn Văn Cừ), TP Buôn Ma Thuột - Giai đoạn 1</t>
  </si>
  <si>
    <t>3182/QĐ-UBND ngày 31/10/2019</t>
  </si>
  <si>
    <t>Các dự án dự kiến hoàn thành sau  năm 2023</t>
  </si>
  <si>
    <t>Cải tạo, nâng cấp đường Trần Phú thành phố Buôn Ma Thuột (Đoạn nối dài)</t>
  </si>
  <si>
    <t>Ban QLDA ĐTXD TP. BMT</t>
  </si>
  <si>
    <t>2982/QĐ-UBND , 28/10/2021</t>
  </si>
  <si>
    <t>Đường Hùng Vương nối dài (đoạn từ đường Kim Đồng, thị trấn Quảng Phú đến xã Ea Kpam), huyện Cư M'gar</t>
  </si>
  <si>
    <t>Cư M'gar</t>
  </si>
  <si>
    <t>291/QĐ-UBND, 13/02/2020</t>
  </si>
  <si>
    <t>Đường giao thông từ xã Bình Thuận, thị xã Buôn Hồ đi Km111+950 quốc lộ 26, xã Ea Phê, huyện Krông Pắc</t>
  </si>
  <si>
    <t>Xã Bình Thuận, thị xã Buôn Hồ và xã Ea Phê, huyện Krông Pắc</t>
  </si>
  <si>
    <t>3482/QĐ-UBND ngày 13/12/2021</t>
  </si>
  <si>
    <t>Cầu Hàm Long, xã Xuân Phú, huyện Ea Kar</t>
  </si>
  <si>
    <t>685/QĐ-UBND, ngày 17/3/2022</t>
  </si>
  <si>
    <t>Đường liên huyện Ea H'leo - Krông Năng (Đoạn từ xã Dliê Yang, xã Ea Hiao, huyện Ea H'leo đi xã Ea Tân huyện Krông Năng)</t>
  </si>
  <si>
    <t xml:space="preserve"> Xã Ea Hiao, huyện Ea H'leo</t>
  </si>
  <si>
    <t>1173/QĐ-UBND, ngày 23/5/2022</t>
  </si>
  <si>
    <t>c</t>
  </si>
  <si>
    <t>Các dự án chuyển tiếp hoàn thành sau  năm 2024</t>
  </si>
  <si>
    <t>Đường giao thông liên huyện Cư M'gar - thị xã Buôn Hồ</t>
  </si>
  <si>
    <t xml:space="preserve"> Cư M'gar; TX Buôn Hồ</t>
  </si>
  <si>
    <t>Ban QLDA ĐTXD CT GT và NN  PTNT tỉnh</t>
  </si>
  <si>
    <t>218/QĐ-UBND, ngày 13/02/2023</t>
  </si>
  <si>
    <t>X</t>
  </si>
  <si>
    <t>Du lịch</t>
  </si>
  <si>
    <t>Đường giao thông trục chính vào khu du lịch sinh thái Buôn Đôn, xã Krông Na</t>
  </si>
  <si>
    <t>B. Đôn</t>
  </si>
  <si>
    <t>Ban QLDA ĐTXD H. B. Đôn</t>
  </si>
  <si>
    <t>2589/QĐ-UBND , 20/9/2021</t>
  </si>
  <si>
    <t>Nâng cấp vỉa hè, hệ thống điện bờ hồ và Trung tâm huyện phục vụ du lịch hồ Lắk</t>
  </si>
  <si>
    <t>Lắk</t>
  </si>
  <si>
    <t>Ban QLDA ĐTXD H. Lắk</t>
  </si>
  <si>
    <t>1460/QĐ-UBND ngày 30/6/2022</t>
  </si>
  <si>
    <t>Đường ven hồ Lắk đoạn quanh điểm du lịch buôn Jun, thị trấn Liên Sơn</t>
  </si>
  <si>
    <t>982/QĐ-UBND, ngày 25/4/2022</t>
  </si>
  <si>
    <t>Đầu tư xây dựng đập dâng khắc phục tình trạng cạn kiệt nguồn nước đoạn sông Srêpốk đi qua Khu du lịch Buôn Đôn</t>
  </si>
  <si>
    <t>5516/QĐ-UBND, 09/12/2022</t>
  </si>
  <si>
    <t>Xây dựng cơ sở hạ tầng khu tái định cư tại khu đô thị sinh thái văn hoá, du lịch dân tộc Đắk Lắk</t>
  </si>
  <si>
    <t>06 trục đường 954,01m</t>
  </si>
  <si>
    <t>2023-2024</t>
  </si>
  <si>
    <t>1549/QĐ-UBND 
14/7/2022</t>
  </si>
  <si>
    <t>Đường giao thông quanh bờ hồ, khu du lịch hồ Tân An, thị trấn Phước An, huyện Krông Pắc</t>
  </si>
  <si>
    <t>Kr. Pắc</t>
  </si>
  <si>
    <t>Ban QLDA ĐTXD H. Kr. Pắc</t>
  </si>
  <si>
    <t>1727/QĐ-UBND ngày 25/4/2022</t>
  </si>
  <si>
    <t>XI</t>
  </si>
  <si>
    <t>Công nghệ thông tin</t>
  </si>
  <si>
    <t>Ứng dụng công nghệ thông tin trong hoạt động của các cơ quan Đảng tỉnh Đắk Lắk, giai đoạn 2021 -2025</t>
  </si>
  <si>
    <t>Văn phòng Tỉnh ủy</t>
  </si>
  <si>
    <t>2991/QĐ-UBND, ngày 30/12/2022</t>
  </si>
  <si>
    <t>XII</t>
  </si>
  <si>
    <t>Cấp nước, thoát nước</t>
  </si>
  <si>
    <t>Các dự án chuyển tiếp hoàn thành sau năm 2024</t>
  </si>
  <si>
    <t>Hệ thống cấp nước cho thị trấn Liên Sơn và các xã Đắk Liêng,  xã Đắk Nuê, huyện Lắk</t>
  </si>
  <si>
    <t>3842/QĐ-UBND ngày 31/12/2021</t>
  </si>
  <si>
    <t>XIII</t>
  </si>
  <si>
    <t>Xã hội</t>
  </si>
  <si>
    <t>Cải tạo, chỉnh trang và xây dựng mới một số hạng mục tại Nghĩa trang cán bộ tỉnh Đắk Lắk</t>
  </si>
  <si>
    <t>Sở LĐTB và XH</t>
  </si>
  <si>
    <t>Sở LĐTBXH</t>
  </si>
  <si>
    <t>571/QĐ-UBND, ngày 28/3/2023</t>
  </si>
  <si>
    <t>Cải tạo, nâng cấp một số hạng mục Nghĩa trang liệt sỹ tỉnh Đắk Lắk</t>
  </si>
  <si>
    <t>1041/QĐ-UBND ngày 5/5/2022</t>
  </si>
  <si>
    <t>Cơ sở bảo trợ xã hội, chăm sóc phục hồi chức năng cho người tâm thần, rối nhiễu tâm trí tỉnh Đắk Lắk</t>
  </si>
  <si>
    <t>Hoàn ứng Quỹ Phát triển nhà đất</t>
  </si>
  <si>
    <t>XIV</t>
  </si>
  <si>
    <t>Lĩnh vực phát thanh truyền hình</t>
  </si>
  <si>
    <t>Trung tâm Kỹ thuật Phát thanh và Truyền hình, thuộc Đài Phát thanh và Truyền hình tỉnh Đắk Lắk</t>
  </si>
  <si>
    <t>2014/QĐ-UBND 11/8/2010</t>
  </si>
  <si>
    <t>CTMM</t>
  </si>
  <si>
    <t>XV</t>
  </si>
  <si>
    <t>Y tế</t>
  </si>
  <si>
    <t xml:space="preserve">Dự án chuyển tiếp </t>
  </si>
  <si>
    <t>Nâng cấp, mở rộng Bệnh viện y học cổ truyền tỉnh Đắk Lắk; Hạng mục: Nhà điều trị nội trú</t>
  </si>
  <si>
    <t>XVI</t>
  </si>
  <si>
    <t>Các dự án chuyển tiếp khác</t>
  </si>
  <si>
    <t>Huyện Ea Kar</t>
  </si>
  <si>
    <t>Trường THPT Ngô Gia Tự, thị trấn Ea Kar, huyện Ea Kar; Hạng mục: Nhà hiệu bộ</t>
  </si>
  <si>
    <t>203/QĐ-UBND ngày 25/4/2022</t>
  </si>
  <si>
    <t>Quảng trường Ea Kar, huyện Ea Kar (giai đoạn 1)</t>
  </si>
  <si>
    <t>1215/QĐ-UBND, 30/5/2022</t>
  </si>
  <si>
    <t>Đường N6 Khu trung tâm hành chính mới huyện Ea Kar</t>
  </si>
  <si>
    <t>250/QĐ-UBND, ngày 20/5/2022</t>
  </si>
  <si>
    <t>Đường D5, N4 Khu trung tâm hành chính mới huyện Ea Kar</t>
  </si>
  <si>
    <t>1214/QĐ-UBND, 30/5/2022</t>
  </si>
  <si>
    <t>Đầu tư xây dựng kè và san nền Khu trung tâm hành chính mới huyện Ea Kar</t>
  </si>
  <si>
    <t>251/QĐ-UBND, ngày 20/5/2022</t>
  </si>
  <si>
    <t>6</t>
  </si>
  <si>
    <t>Đường D3, D5, D6, N7 Khu trung tâm hành chính mới huyện Ea Kar</t>
  </si>
  <si>
    <t>249/QĐ-UBND, ngày 20/5/2022</t>
  </si>
  <si>
    <t>7</t>
  </si>
  <si>
    <t>Cải tạo, nâng cấp đường giao từ Quốc lộ 26 đi qua Nhà máy nước, huyện Ea Kar</t>
  </si>
  <si>
    <t>273/QĐ-UBND, 05/6/2023</t>
  </si>
  <si>
    <t>8</t>
  </si>
  <si>
    <t>Cải tạo, nâng cấp đường liên xã Cư Ni đi xã Ea Pal và xây dựng mới các trục đường khu dân cư xã Cư Ni, huyện Ea Kar</t>
  </si>
  <si>
    <t>108/QĐ-UBND, 23/3/2023</t>
  </si>
  <si>
    <t>9</t>
  </si>
  <si>
    <t>Trường THPT Võ Nguyên Giáp, xã Ea Ô, huyện Ea Kar (GĐ2)</t>
  </si>
  <si>
    <t>171/QĐ-UBND, ngày 13/4/2023</t>
  </si>
  <si>
    <t>10</t>
  </si>
  <si>
    <t>Đường N8 Khu trung tâm hành chính mới huyện Ea Kar</t>
  </si>
  <si>
    <t>323/QĐ-UBND, 22/6/2023</t>
  </si>
  <si>
    <t>11</t>
  </si>
  <si>
    <t>Cải tạo, nâng cấp đường giao thông liên xã Ea Pal đi Cư Prông huyện Ea Kar</t>
  </si>
  <si>
    <t>172/QĐ-UBND, 13/4/2023</t>
  </si>
  <si>
    <t>12</t>
  </si>
  <si>
    <t>Đầu tư xây dựng cơ sở hạ tầng thiết yếu khu dân cư Buôn Ea Rớt, xã Cư Elang, huyện Ea Kar</t>
  </si>
  <si>
    <t>125/QĐ-UBND, ngày 27/3/2023</t>
  </si>
  <si>
    <t xml:space="preserve"> </t>
  </si>
  <si>
    <t>13</t>
  </si>
  <si>
    <t>Dự án Hệ thống xử lý nước thải Cụm Công nghiệp Ea Đar, huyện Ea Kar</t>
  </si>
  <si>
    <t>325/QĐ-UBND, 22/6/2023</t>
  </si>
  <si>
    <t>Huyện Cư Kuin</t>
  </si>
  <si>
    <t>Xây dựng hệ thống thoát nước khu Trung Hoà, xã Ea Tiêu, huyện Cư Kuin</t>
  </si>
  <si>
    <t>602/QĐ-UBND, ngày 25/4/2022</t>
  </si>
  <si>
    <t>Xây dựng Cầu Chăn Nuôi xã Cư Êwi huyện Cư Kuin</t>
  </si>
  <si>
    <t>599/QĐ-UBND, ngày 25/4/2022</t>
  </si>
  <si>
    <t xml:space="preserve">Nâng cấp, sửa chữa đường GT liên xã Ea Bhốk đi buôn Pưk Prông xã Ea Ning (Đoạn từ ngã 3 trường Nguyễn Văn Bé đến buôn Pưk Prông), huyện Cư Kuin </t>
  </si>
  <si>
    <t>957/QĐ-UBND, ngày 21/4/2022</t>
  </si>
  <si>
    <t>Buôn Hồ</t>
  </si>
  <si>
    <t>Nâng cấp, cải tạo một số trục đường, phường Thống Nhất, thị xã Buôn Hồ</t>
  </si>
  <si>
    <t>1076/QĐ-UBND, ngày 22/4/2022</t>
  </si>
  <si>
    <t>Nâng cấp, cải tạo đường Hoàng Quốc Việt, phường Đoàn Kết, thị xã Buôn Hồ</t>
  </si>
  <si>
    <t>1087/QĐ-UBND, ngày 25/4/2022</t>
  </si>
  <si>
    <t>Nâng cấp mở rộng đường Lê Quý Đôn, phường An Bình, thị xã Buôn Hồ</t>
  </si>
  <si>
    <t>925/QĐ-UBND, ngày 06/4/2022</t>
  </si>
  <si>
    <t>Huyện M'Drắk</t>
  </si>
  <si>
    <t>Hệ thống điện chiếu sáng nội thị trấn M'Drắk, huyện M'Drắk</t>
  </si>
  <si>
    <t>M'Drắk</t>
  </si>
  <si>
    <t>Ban QLDA ĐTXD H. M'Đrắk</t>
  </si>
  <si>
    <t>1015/QĐ-UBND ngày 29/4/2022</t>
  </si>
  <si>
    <t>Nâng cấp đường giao thông từ đường Bùi Thị Xuân Thị trấn M'Drắk đi xã Ea Riêng, huyện M'Drắk</t>
  </si>
  <si>
    <t>1071/QĐ-UBND, ngày 11/5/2022</t>
  </si>
  <si>
    <t>Trường THPT Nguyễn Trường Tộ, huyện M’Đrắk; Hạng mục: Nhà lớp học bộ môn, thư viện, nhà đa chức năng và hạ tầng kỹ thuật</t>
  </si>
  <si>
    <t>997/QĐ-UBND ngày 25/4/2022</t>
  </si>
  <si>
    <t>Huyện Ea Súp</t>
  </si>
  <si>
    <t>Đường giao thông liên xã Ia Lốp đi xã Ia Rvê đấu nối vào Quốc lộ 14C</t>
  </si>
  <si>
    <t>2137/QĐ-UBND, ngày  14/3/2022</t>
  </si>
  <si>
    <t>Đường giao thông từ trung tâm xã Ia Rvê đi đồn biên phòng 737, xã Ia Rvê, huyện Ea Súp</t>
  </si>
  <si>
    <t>2140/QĐ-UBND, ngày 14/3/2022</t>
  </si>
  <si>
    <t>Đường giao thông từ Buôn C Thị trấn Ea Súp đi khu nhà mồ Buôn C, qua khu dân cư đấu nối vào đường Tỉnh lộ 1</t>
  </si>
  <si>
    <t>2135/QĐ-UBND, ngày 14/3/2022</t>
  </si>
  <si>
    <t>Khu văn hóa thể thao và hạ tầng kỹ thuật phục vụ 5 buôn đồng bào dân tộc tại chỗ trên địa bàn thị trấn Ea Súp, huyện Ea Súp; Hạng mục: Nhà thi đấu đa năng, nhà truyền thống và văn hóa cộng đồng</t>
  </si>
  <si>
    <t>2138/QĐ-UBND, ngày 14/3/2022</t>
  </si>
  <si>
    <t>Huyện Krông Năng</t>
  </si>
  <si>
    <t>Đường giao thông từ trung tâm xã Ea Tân, huyện Krông Năng đi huyện Ea H'leo</t>
  </si>
  <si>
    <t>Kr. Năng</t>
  </si>
  <si>
    <t>Ban QLDA ĐTXD H. Kr. Năng</t>
  </si>
  <si>
    <t>1196/QĐ-UBND ngày 25/4/2022</t>
  </si>
  <si>
    <t>Trung tâm Y tế huyện Krông Năng; Hạng mục: Khối hành chính và phòng mổ, khoa y học cổ truyền</t>
  </si>
  <si>
    <t>983/QĐ-UBND ngày 26/4/2022</t>
  </si>
  <si>
    <t>Xây dựng mới cầu km 12+900 tỉnh lộ 3</t>
  </si>
  <si>
    <t>991/QĐ-UBND ngày 26/4/2022</t>
  </si>
  <si>
    <t>Huyện Krông Ana</t>
  </si>
  <si>
    <t>Xây dựng trạm bơm và kênh mương Bầu Đen, xã Bình Hòa, huyện Krông Ana</t>
  </si>
  <si>
    <t>Ban QLDA ĐTXD H. Kr. Ana</t>
  </si>
  <si>
    <t>1210/QĐ-UBND ngày 25/4/2022</t>
  </si>
  <si>
    <t>Cải tạo, nâng cấp đường  Phan Bội Châu và đường Lê Lợi, thị trấn Buôn Trấp, huyện Krông Ana</t>
  </si>
  <si>
    <t>1209/QĐ-UBND ngày 25/4/2022</t>
  </si>
  <si>
    <t>Cải tạo trụ sở làm việc Huyện ủy và trụ sở làm việc HĐND, UBND huyện Krông Ana</t>
  </si>
  <si>
    <t>1208/QĐ-UBND ngày 25/4/2022</t>
  </si>
  <si>
    <t>Huyện Krông Bông</t>
  </si>
  <si>
    <t>Đường bờ kè Krông Kmar, thị trấn Krông Kmar, huyện Krông Bông</t>
  </si>
  <si>
    <t>Ban QLDA ĐTXD H. Kr. Bông</t>
  </si>
  <si>
    <t>1669/QĐ-UBND, ngày 28/3/2022</t>
  </si>
  <si>
    <t>Gia cố mái kênh chính và các hạng mục phụ trợ thuộc công trình thủy lợi Krông Kmar, huyện Krông Bông</t>
  </si>
  <si>
    <t>2993/QĐ-UBND, ngày 30/12/2022</t>
  </si>
  <si>
    <t>Trụ Sở làm việc Đảng ủy, HĐND-UBND- UBMT Tổ quốc  xã Ea Trul, huyện Krông Bông</t>
  </si>
  <si>
    <t>1670/QĐ-UBND, ngày 28/3/2022</t>
  </si>
  <si>
    <t>Nâng cấp, sửa chữa đường giao thông từ xã Hòa Thành, huyện Krông Bông đi xã Ea Hu, huyện Cư Kuin</t>
  </si>
  <si>
    <t>1650/QĐ-UBND ngày 23/3/2022</t>
  </si>
  <si>
    <t>Huyện Ea H'leo</t>
  </si>
  <si>
    <t>Trụ sở làm việc Đảng ủy, HĐND - UBND xã Ea Wy, huyện Ea H'Leo</t>
  </si>
  <si>
    <t>Ea H'leo</t>
  </si>
  <si>
    <t>Ban QLDA ĐTXD H. Ea H'leo</t>
  </si>
  <si>
    <t>2135/QĐ-UBND ngày 28/4/2022</t>
  </si>
  <si>
    <t>Huyện Lắk</t>
  </si>
  <si>
    <t xml:space="preserve">Nhà làm việc các phòng ban chuyên môn UBND huyện Lắk; hạng mục: Nhà làm việc, cổng, tường rào và khuôn viên </t>
  </si>
  <si>
    <t>1248/QĐ-UBND, 03/6/2022</t>
  </si>
  <si>
    <t>Huyện Buôn Đôn</t>
  </si>
  <si>
    <t>Trạm bơm Buôn Trí, xã Krông Na, huyện Buôn Đôn</t>
  </si>
  <si>
    <t>1510/QĐ-UBND, ngày 25/4/2022</t>
  </si>
  <si>
    <t>Đường giao thông liên xã từ Đập Thiên Đường, xã Tân Hòa đi thôn Ea Ly, xã Ea Wer, huyện Buôn Đôn</t>
  </si>
  <si>
    <t>1511/QĐ-UBND, 25/4/2022</t>
  </si>
  <si>
    <t>Nhà ăn, bếp cho cán bộ chiến sĩ Ban chỉ huy Quân sự huyện Buôn Đôn.</t>
  </si>
  <si>
    <t>1507/QĐ-UBND, ngày 22/4/2022</t>
  </si>
  <si>
    <t>Huyện Krông Pắc</t>
  </si>
  <si>
    <t>Cải tạo, nâng cấp đường giao thông trung tâm xã Vụ Bổn, huyện Krông Pắc</t>
  </si>
  <si>
    <t>1726/QĐ-UBND, ngày 25/4/2022</t>
  </si>
  <si>
    <t>Trụ sở HĐND &amp; UBND xã Ea Kênh, huyện Krông Pắc</t>
  </si>
  <si>
    <t>1728/QĐ-UBND ngày 25/4/2022</t>
  </si>
  <si>
    <t>Trường THPT Nguyễn Thị Minh Khai, xã Tân Tiến, huyện Krông Pắc; hạng mục: Nhà lớp học bộ môn, thiết bị, thư viện và hạ tầng kỹ thuật</t>
  </si>
  <si>
    <t>1730b/QĐ-UBND ngày 25/4/2022</t>
  </si>
  <si>
    <t>Huyện Cư M'gar</t>
  </si>
  <si>
    <t>Nâng cấp, bê tông hóa đường giao thông nội buôn Pốk A, buôn Pốk B, thị trấn Ea Pốk, huyện Cư M’gar</t>
  </si>
  <si>
    <t>Cư  M'gar</t>
  </si>
  <si>
    <t>Ban QLDA ĐTXD H. Cư M'gar</t>
  </si>
  <si>
    <t>1136/QĐ-UBND ngày 30/3/2022</t>
  </si>
  <si>
    <t>Huyện Krông Búk</t>
  </si>
  <si>
    <t>Bãi xử lý rác tập trung huyện Krông Búk</t>
  </si>
  <si>
    <t>Kr. Búk</t>
  </si>
  <si>
    <t>Ban QLDA ĐTXD H. Kr. Búk</t>
  </si>
  <si>
    <t>1324/QĐ-UBND ngày 13/6/2022</t>
  </si>
  <si>
    <t>Xây dựng hoàn chỉnh hạ tầng kỹ thuật và đường vào công trình Ghi công liệt sỹ huyện Krông Búk</t>
  </si>
  <si>
    <t>1016/QĐ-UBND ngày 29/4/2022</t>
  </si>
  <si>
    <t>Trung tâm y tế huyện Krông Búk; Hạng mục: Khoa dinh dưỡng và Khoa vật lý trị liệu - phục hồi chức năng, sân phơi đồ, cầu nối</t>
  </si>
  <si>
    <t>979/QĐ-UBND ngày 22/4/2022</t>
  </si>
  <si>
    <t xml:space="preserve">(CÁC DỰ ÁN KHỞI CÔNG NĂM 2024-NGUỒN VỐN NGÂN SÁCH TỈNH) </t>
  </si>
  <si>
    <t>ĐVT: Triệu đồng</t>
  </si>
  <si>
    <t>Mã dự án</t>
  </si>
  <si>
    <t>Trong đó: đã giao năn 2021,2022,2023</t>
  </si>
  <si>
    <t>Tổng cộng</t>
  </si>
  <si>
    <t>A</t>
  </si>
  <si>
    <t>Các dự án giao kế hoạch năm 2024</t>
  </si>
  <si>
    <t xml:space="preserve">THỊ XÃ BUÔN HỒ </t>
  </si>
  <si>
    <t>Sửa chữa, nâng cấp đường giao thông từ xã Ea Blang đi xã Ea Siên, thị xã Buôn Hồ</t>
  </si>
  <si>
    <t>1793/QĐ-UBND, 02/6/2023</t>
  </si>
  <si>
    <t>Trụ Sở làm việc khối mặt trận và các đoàn thể TX Buôn Hồ</t>
  </si>
  <si>
    <t>4065/QĐ-UBND, 06/11/2023</t>
  </si>
  <si>
    <t>Nâng cấp, cải tạo hồ Hà Cỏ, phường Bình Tân, thị xã Buôn Hồ</t>
  </si>
  <si>
    <t>1796/QĐ-UBND, 02/6/2023</t>
  </si>
  <si>
    <t xml:space="preserve">HUYỆN M'DRẮK </t>
  </si>
  <si>
    <t>Cải tạo, nâng cấp đường giao thông liên xã Ea Pil đi xã Cư Prao, huyện M'Drắk (Đoạn nối dài)</t>
  </si>
  <si>
    <t>977/QĐ-UBND, ngày 15/3/2023</t>
  </si>
  <si>
    <t>Cải tạo, nâng cấp đường giao thông liên xã Ea Trang đi xã Cư San, huyện M'Drắk (lý trình Km0+00 - Km1+720 và Km4+280 - Km6+130)</t>
  </si>
  <si>
    <t>1345/QĐ-UBND, ngày 07/4/2023</t>
  </si>
  <si>
    <t>Đường giao thông nội thị từ Tổ dân phố 8 (nay tổ dân phố 1 mới) đi Tổ dân phố 4 thị trấn M'Drắk, huyện M'Drắk</t>
  </si>
  <si>
    <t>1008/QĐ-UBND, ngày 20/3/2023</t>
  </si>
  <si>
    <t>Dự án Đường giao thông Cụm Công nghiệp M’Drắk, huyện M’Drắk</t>
  </si>
  <si>
    <t>5306/QĐ-UBND, ngày 08/12/2023</t>
  </si>
  <si>
    <t xml:space="preserve">HUYỆN EA SÚP  </t>
  </si>
  <si>
    <t>Đường giao thông Nguyễn Du, thị trấn Ea Súp, huyện Ea Súp</t>
  </si>
  <si>
    <t>Ban QLDA ĐTXD H. Ea Súp</t>
  </si>
  <si>
    <t xml:space="preserve"> 4244 QĐ-UBND, ngày 17/11/2023</t>
  </si>
  <si>
    <t>Cải tạo, nâng cấp 02 trục đường Lê Hồng Phong, thị trấn Ea Súp, huyện Ea Súp</t>
  </si>
  <si>
    <t xml:space="preserve"> 4243 QĐ-UBND, ngày 17/11/2023</t>
  </si>
  <si>
    <t>Đường vào khu phòng thủ SH01 xã Cư Kbang, huyện Ea Súp</t>
  </si>
  <si>
    <t>4242/QĐ-UBND, 17/11/2023</t>
  </si>
  <si>
    <t>Dự án Đường giao thông Cụm Công nghiệp Ea Lê, huyện Ea Súp (Đường số No1, N02, No3, No4),</t>
  </si>
  <si>
    <t>2888/QĐ-UBND, ngày 23/12/2022</t>
  </si>
  <si>
    <t xml:space="preserve">HUYỆN KRÔNG NĂNG </t>
  </si>
  <si>
    <t>Hệ thống điện chiếu sáng nội thị trấn Krông Năng, huyện Krông Năng</t>
  </si>
  <si>
    <t>2184/QĐ-UBND, ngày 09/6/2023</t>
  </si>
  <si>
    <t>Nâng cấp, mở rộng đường giao thông từ trung tâm huyện đến trung tâm xã Ea Tóh, huyện Krông Năng</t>
  </si>
  <si>
    <t>1393/QĐ-UBND, ngày 08/5/2023</t>
  </si>
  <si>
    <t>Đường giao thông các trục chính buôn Dliêya, xã Dliêya, huyện Krông Năng</t>
  </si>
  <si>
    <t>2250/QĐ-UBND, ngày 16/6/2023</t>
  </si>
  <si>
    <t>Nâng cấp, mở rộng đường giao thông liên xã Ea Hồ - Phú Xuân, huyện Krông Năng</t>
  </si>
  <si>
    <t>1502/QĐ-UBND, ngày 12/5/2023</t>
  </si>
  <si>
    <t xml:space="preserve"> Trụ sở HĐND và UBND xã Phú Xuân, huyện Krông Năng, tỉnh Đắk Lắk; Hạng mục: Nhà làm việc và hạ tầng kỹ thuật đi kèm.</t>
  </si>
  <si>
    <t>1503/QĐ-UBND, ngày 12/5/2023</t>
  </si>
  <si>
    <t xml:space="preserve">HUYỆN KRÔNG ANA </t>
  </si>
  <si>
    <t>Cải tạo nâng cấp và mở rộng tuyến đường Nguyễn Du nối dài, thị trấn Buôn Trấp, huyện Krông Ana (đoạn từ tổ dân phố 3 đến ngã tư buôn Ê Căm)</t>
  </si>
  <si>
    <t>2472/QĐ-UBND, 24/6/2023</t>
  </si>
  <si>
    <t>Nâng cấp đường giao thông từ ngã ba Quỳnh Ngọc, xã Ea Na đi thác Dray Nur, xã Dray Sáp, huyện Krông Ana</t>
  </si>
  <si>
    <t>2168/QĐ-UBND, ngày 23/5/2023</t>
  </si>
  <si>
    <t>Trường THPT Krông Ana, huyện Krông Ana; Hạng mục: Nhà lớp học bộ môn</t>
  </si>
  <si>
    <t>3905/QĐ-UBND, ngày 24/10/2023</t>
  </si>
  <si>
    <t>HUYỆN KRÔNG BÔNG</t>
  </si>
  <si>
    <t>Trạm bơm cánh đồng Công Trường, xã Ea Trul, huyện Krông Bông</t>
  </si>
  <si>
    <t>3276/QĐ-UBND, ngày 19/7/2023</t>
  </si>
  <si>
    <t>Trạm bơm cánh đồng Đồi Sơn, xã Khuê Ngọc Điền, huyện Krông Bông</t>
  </si>
  <si>
    <t>2596/QĐ-UBND, ngày 28/6/2023</t>
  </si>
  <si>
    <t>Kiên cố hóa kênh mương công trình Trạm bơm Buôn Tliêr xã Hòa Phong, huyện Krông Bông</t>
  </si>
  <si>
    <t>2489/QĐ-UBND, ngày 21/6/2023</t>
  </si>
  <si>
    <t xml:space="preserve">HUYỆN EA HLEO </t>
  </si>
  <si>
    <t>Cải tạo, nâng cấp đường giao thông liên xã Ea Sol đi xã Ea Hiao, huyện Ea H'Leo</t>
  </si>
  <si>
    <t>2594/QĐ-UBND, 22/8/2023</t>
  </si>
  <si>
    <t xml:space="preserve">Cải tạo, nâng cấp đường giao thông liên xã Ea Wy - Cư Amung - Ea Tir, huyện Ea H'Leo </t>
  </si>
  <si>
    <t>2006/QĐ-UBND, 26/6/2023</t>
  </si>
  <si>
    <t>Trường THPT Ea H’leo, huyện Ea H’leo; Hạng mục: Nhà lớp học 12 phòng</t>
  </si>
  <si>
    <t>2626/QĐ-UBND, 28/8/2023</t>
  </si>
  <si>
    <t>Cải tạo, nâng cấp đường giao thông liên xã Ea Khal, Ea Wy, Cư Amung</t>
  </si>
  <si>
    <t>4074/QĐ-UBND, ngày 19/12/2023</t>
  </si>
  <si>
    <t xml:space="preserve">HUYỆN LẮK </t>
  </si>
  <si>
    <t>Sửa chữa kênh N2 CTTL Buôn Triết, xã Buôn Triết, huyện Lắk</t>
  </si>
  <si>
    <t>2312/QĐ-UBND, ngày  13/6/2023</t>
  </si>
  <si>
    <t>HUYỆN BUÔN ĐÔN</t>
  </si>
  <si>
    <t>Cải tạo, nâng cấp đường giao thông từ Tỉnh lộ 1 vào khu du lịch Thanh Hà (Thác 7 nhánh), xã Ea Huar, huyện Buôn Đôn</t>
  </si>
  <si>
    <t>3301/QĐ-UBND, ngày 15/8/2023</t>
  </si>
  <si>
    <t xml:space="preserve">HUYỆN CƯ KUIN </t>
  </si>
  <si>
    <t>Cải tạo đường GT liên xã Ea Ktur đi xã Ea Ning (đoạn từ ngã 3 Ea Sim đến Hồ Viêt Đức 4), huyện Cư Kuin</t>
  </si>
  <si>
    <t>60/QĐ-UBND, ngày 13/01/2023</t>
  </si>
  <si>
    <t>Xây dựng hệ thống tiêu nước dọc đường lô cao su từ tỉnh lộ 10 đấu nối vào hệ thống thoát nước khu trung tâm hành chính huyện Cư Kuin</t>
  </si>
  <si>
    <t>2592/QĐ-UBND, ngày 26/9/2023</t>
  </si>
  <si>
    <t>Trụ sở Đảng ủy - HĐND - UBND và UBMTTQVN xã Ea Hu</t>
  </si>
  <si>
    <t>1898/QĐ-UBND, ngày 23/6/2023</t>
  </si>
  <si>
    <t>Trụ sở Đảng ủy - HĐND - UBND và UBMTTQVN xã Cư Êwi</t>
  </si>
  <si>
    <t>1816/QĐ-UBND, ngày 08/6/2023</t>
  </si>
  <si>
    <t xml:space="preserve">Cải tạo, nâng cấp đường GT từ thôn 1B đi thôn 19 xã Cư Êwi, huyện Cư Kuin </t>
  </si>
  <si>
    <t>1761/QĐ-UBND, 02/6/2023</t>
  </si>
  <si>
    <t xml:space="preserve">Nâng cấp, cải tạo Đường giao thông liên xã từ thôn 2 xã Ea Bhôk đến chợ An Bình xã Ea Hu, huyện Cư Kuin. </t>
  </si>
  <si>
    <t>1207/QĐ-UBND, ngày 17/5/2023</t>
  </si>
  <si>
    <t>Dự án Đầu tư xây dựng đường giao thông trục D2 (đường trục chính trung tâm) Cụm Công nghiệp Cư Kuin</t>
  </si>
  <si>
    <t>1999/QĐ-UBND, ngày 08/9/2022</t>
  </si>
  <si>
    <t xml:space="preserve">HUYỆN CƯM'GAR </t>
  </si>
  <si>
    <t>Cải tạo, nâng cấp đường giao thông từ thị trấn Quàng Phú đi xã Quảng Tiến và xã Ea M'nang, huyện Cư M'gar</t>
  </si>
  <si>
    <t>Cư  M'Gar</t>
  </si>
  <si>
    <t>4017/QĐ-UBND, ngày 15/8/2023</t>
  </si>
  <si>
    <t>Nâng cấp, nạo vét hồ Ea Trum, xã Cư Suê, huyện Cư M'gar</t>
  </si>
  <si>
    <t>1925/QĐ-UBND, ngày 16/5/2023</t>
  </si>
  <si>
    <t>Đập dâng Ea Chuar 2, thị trấn Ea Pốk, huyện Cư M'gar; Hạng mục: Đập dâng, cống đầu mối, kênh &amp; CTTK</t>
  </si>
  <si>
    <t>2012/QĐ-UBND, ngày 23/5/2023</t>
  </si>
  <si>
    <t>Nâng cấp, sửa chữa hồ Buôn Za Wầm, xã Ea Kiết, huyện Cư M'gar</t>
  </si>
  <si>
    <t>1924/QĐ-UBND, ngày 16/5/2023</t>
  </si>
  <si>
    <t>Đường giao thông liên xã Ea Đrơng đi xã Quảng Tiến, huyện Cư M'gar</t>
  </si>
  <si>
    <t>5820/QĐ-UBND, ngày 15/11/2023</t>
  </si>
  <si>
    <t>Trụ sở làm việc Đảng ủy, HĐND và UBND- xã Ea Kpam, huyện Cư M'Gar, hạng mục: Nhà làm việc 2 tầng, hạ tầng kỹ thuật</t>
  </si>
  <si>
    <t>926/QĐ-UBND, ngày 30/3/2023</t>
  </si>
  <si>
    <t>Cải tạo, nâng cấp hệ thống đường giao thông Buôn Lang, Buôn Mấp, thị trấn Ea Pốk, huyện Cư M'gar</t>
  </si>
  <si>
    <t>947a/QĐ-UBND, ngày 30/3/2023</t>
  </si>
  <si>
    <t xml:space="preserve">HUYỆN KRÔNG BÚK </t>
  </si>
  <si>
    <t>Đường GT từ Buôn Đrao đi thôn Ea Nguôi, xã Cư Né, huyện Krông Búk</t>
  </si>
  <si>
    <t>1335/QĐ-UBND, ngày 07/6/2023</t>
  </si>
  <si>
    <t>Đường giao thông liên xã từ thôn 6, xã Cư Né đi thôn Ea My, xã Ea Sin, huyện Krông Búk</t>
  </si>
  <si>
    <t>1123/QĐ-UBND, ngày 23/5/2023</t>
  </si>
  <si>
    <t>Hệ thống điện chiếu sáng tại khu trung tâm huyện trên tuyến đường N6 và đường Quốc lộ 14 , huyện Krông Búk</t>
  </si>
  <si>
    <t>1344/QĐ-UBND, ngày 08/6/2023</t>
  </si>
  <si>
    <t>Đầu tư kết cấu hạ tầng kỹ thuật Điểm dân cư nông thôn Buôn Mùi và Buôn Dhía, xã Cư Né, huyện Krông Búk</t>
  </si>
  <si>
    <t>1842/QĐ-UBND, ngày 02/8/2023</t>
  </si>
  <si>
    <t xml:space="preserve">HUYỆN KRÔNG PẮC </t>
  </si>
  <si>
    <t>Nâng cấp, sửa chữa đường giao thông từ trung tâm xã Krông Búk (QL26), huyện Krông Pắc đi xã Cư Huê, huyện Ea Kar</t>
  </si>
  <si>
    <t>2309/QĐ-UBND, ngày 31/5/2023</t>
  </si>
  <si>
    <t>Hệ thống kênh mương kênh T25, cánh đồng thôn Tân Lợi 1, buôn Đăk Rơ Leang 1, Đăk Rơ Leang 2 xã Ea Uy, huyện Krông Pắc</t>
  </si>
  <si>
    <t>2559/QĐ-UBND, ngày 19/6/2023</t>
  </si>
  <si>
    <t>Nâng cấp đường Trần Phú, thị trấn Phước An, huyện Krông Pắc</t>
  </si>
  <si>
    <t>1874/QĐ-UBND, ngày 24/4/2023</t>
  </si>
  <si>
    <t>Nâng cấp 7 tuyến đường nội thị trấn Phước An, huyện Krông Pắc</t>
  </si>
  <si>
    <t>2547/QĐ-UBND, ngày 15/6/2023</t>
  </si>
  <si>
    <t>Nâng cấp đường giao thông từ thôn 7, xã Ea Phê đi thôn 19, 20 xã Krông Buk, huyện Krông Pắc</t>
  </si>
  <si>
    <t>1816/QĐ-UBND, ngày 10/4/2023</t>
  </si>
  <si>
    <t>Ban QLDA ĐTXD Dân dụng và CN tỉnh</t>
  </si>
  <si>
    <t>San nền, đền bù và đầu tư một số trục đường (CN2, CN3, CN4 nối dài và CN12) - Khu công nghiệp Hòa Phú</t>
  </si>
  <si>
    <t>1088/QĐ-UBND ngày 13/6/2023</t>
  </si>
  <si>
    <t>Trụ sở làm việc của Ban quản lý các khu công nghiệp tỉnh</t>
  </si>
  <si>
    <t>1593/QĐ-UBND ngày 25/8/2023</t>
  </si>
  <si>
    <t xml:space="preserve">Trụ sở làm việc chi nhánh văn phòng Đăng ký đất đai huyện Buôn Đôn </t>
  </si>
  <si>
    <t>2364/QĐ-UBND, ngày 10/11/2023</t>
  </si>
  <si>
    <t>Sở Văn hóa thể thao và Du lịch</t>
  </si>
  <si>
    <t>Khu di tích lịch sử Sở Chỉ huy - Nơi công bố Quyết định thành lập Quân đoàn 3</t>
  </si>
  <si>
    <t>2037/QĐ-UBND, ngày 13/9/2022</t>
  </si>
  <si>
    <t>B</t>
  </si>
  <si>
    <t>Thông báo sau do chưa hoàn thiện thủ tục đầu tư</t>
  </si>
  <si>
    <t>Đường giao thông từ xã Ea Lê đi thôn Bình Lợi, xã Cư M’lan, huyện Ea Súp</t>
  </si>
  <si>
    <t>Xây dựng trạm bơm buôn trấp 6 và hệ thống kênh tưới khu vực Thác Đá, thị trấn Buôn Trấp, huyện Krông Ana</t>
  </si>
  <si>
    <t>Nâng cấp đường giao thông từ thị trấn Buôn Trấp đi Buôn Tơ Lơ, huyện Krông Ana</t>
  </si>
  <si>
    <t>Thảm nhựa các tuyến đường giao thông nội thị trấn Liên Sơn, huyện Lắk</t>
  </si>
  <si>
    <t>Kiên cố hóa kênh tưới cánh đồng đồi cao, cánh đồng 19/3, xã Ea Bar, huyện Buôn Đôn</t>
  </si>
  <si>
    <t>Chỉnh trang đô thị trung tâm huyện Buôn Đôn</t>
  </si>
  <si>
    <t xml:space="preserve">Dự án Hệ thống xử lý nước thải, đường giao thông bên trong Cụm Công nghiệp Krông Búk 1, huyện Krông Búk, </t>
  </si>
  <si>
    <t xml:space="preserve">Trụ sở làm việc liên hiệp các hội khoa học và kỹ thuật tỉnh Đắk Lắk: </t>
  </si>
  <si>
    <t>Trụ sở làm việc chi nhánh văn phòng Đăng ký đất đai huyện Ea Kar</t>
  </si>
  <si>
    <t>Trụ sở làm việc chi nhánh văn phòng Đăng ký đất đai huyện Cư M'Gar</t>
  </si>
  <si>
    <t>Cư M'ar</t>
  </si>
  <si>
    <t>Trường Trung cấp tỉnh Đắk Lắk. Hạng mục: Nhà thực hành; nhà đa chức năng và hạ tầng kỹ thuật</t>
  </si>
  <si>
    <t>Xây dựng trụ sở  làm việc của Chi cục thủy sản</t>
  </si>
  <si>
    <t>Trung tâm Hỗ trợ Phát triển Giáo dục hòa nhập Trẻ khuyết tật tỉnh Đắk Lắk; Hạng mục: Nhà lớp học, thư viện, các phòng chức năng và nhà lớp học bộ môn</t>
  </si>
  <si>
    <t xml:space="preserve">(CÁC DỰ ÁN TRỌNG ĐIỂM KHỞI CÔNG NĂM 2024-NGUỒN VỐN NGÂN SÁCH TỈNH) </t>
  </si>
  <si>
    <t>Kế hoạch giai đoạn 2021-2025 còn lại chưa giao</t>
  </si>
  <si>
    <t>Trong đó: vốn NST</t>
  </si>
  <si>
    <t>Đường giao thông phía tây Quốc lộ 14 (đoạn từ Quốc lộ 14 thuộc phường Đạt Hiếu đến suối A Jun, phường Thống Nhất), thị xã Buôn Hồ - giai đoạn 1</t>
  </si>
  <si>
    <t>TX B. Hồ</t>
  </si>
  <si>
    <t>3864/QĐ-UBND ngày 31/12/2021</t>
  </si>
  <si>
    <t>Đường Nguyễn Đình Chiểu nối dài, thành phố Buôn Ma Thuột</t>
  </si>
  <si>
    <t>Tờ trình số 258/TTr-UBND, 16/11/2020</t>
  </si>
  <si>
    <t>Ban QLDA ĐTXD CT DD và CN tỉnh Đắk Lắk</t>
  </si>
  <si>
    <t>3341/QĐ-UBND ngày 30/11/2021</t>
  </si>
  <si>
    <t xml:space="preserve">Đường từ Nguyễn Tri Phương nối dài đến đường Vành đai phía Tây, thành phố Buôn Ma Thuột </t>
  </si>
  <si>
    <t>2061/QĐ-UBND ngày 16/10/2023</t>
  </si>
  <si>
    <t>Đường Tôn Đức Thắng (đoạn từ Nguyễn Đình Chiểu đến đường Trần Khánh Dư và đoạn từ Phan Trọng Tuệ đến đường Lê Quý Đôn), thành phố Buôn Ma Thuột</t>
  </si>
  <si>
    <t>3852/QĐ-UBND, ngày 31/12/2021</t>
  </si>
  <si>
    <t>(CÁC DỰ ÁN KHỞI CÔNG NĂM 2024-NGUỒN VỐN NGÂN SÁCH TỈNH (THÔNG BÁO SAU))</t>
  </si>
  <si>
    <t>Số dự án</t>
  </si>
  <si>
    <t>Nhu cầu 2021-2025</t>
  </si>
  <si>
    <t>STT</t>
  </si>
  <si>
    <t>Tên dự án</t>
  </si>
  <si>
    <t>Địa điểm xây dựng</t>
  </si>
  <si>
    <t>Khởi công - hoàn thành</t>
  </si>
  <si>
    <t xml:space="preserve">Dự kiến tổng mức đầu tư </t>
  </si>
  <si>
    <t>Kế hoạch giai đoạn 2021-2025</t>
  </si>
  <si>
    <t xml:space="preserve">Năm 2026 </t>
  </si>
  <si>
    <t>Tổng tất cả các nguồn vốn</t>
  </si>
  <si>
    <t>NST</t>
  </si>
  <si>
    <t>NSH và nguồn vốn khác</t>
  </si>
  <si>
    <t>Ngân sách tỉnh</t>
  </si>
  <si>
    <t>TỔNG CỘNG</t>
  </si>
  <si>
    <t>Nâng cấp, sửa chữa kết hợp cải tạo cảnh quan xung quanh hồ Ông Diễn, phường An Lạc, thị xã Buôn Hồ</t>
  </si>
  <si>
    <t>HTDT</t>
  </si>
  <si>
    <t xml:space="preserve">Nâng cấp, cải tạo đường Nơ Trang Lơng, thị xã Buôn Hồ </t>
  </si>
  <si>
    <t>2021-2025</t>
  </si>
  <si>
    <t>Cải tạo, nâng cấp đường Phù Đổng Thiên Vương, phường Thống Nhất, thị xã Buôn Hồ đi xã Ea Tul, huyện Cư M'gar</t>
  </si>
  <si>
    <t>Đường Hải Triều, phường Đạt Hiếu (đoạn từ đường Trần Hưng Đạo đấu nối ra Quốc lộ 14)</t>
  </si>
  <si>
    <t>Đường vào khu hành chính phường Bình Tân, thị xã Buôn Hồ</t>
  </si>
  <si>
    <t xml:space="preserve">Nhà văn hóa thanh thiếu nhi thị xã Buôn Hồ (giai đoạn 1) </t>
  </si>
  <si>
    <t>VHTT</t>
  </si>
  <si>
    <t xml:space="preserve">HUYỆN MDRẮK </t>
  </si>
  <si>
    <t xml:space="preserve">Nâng cấp đường giao thông từ Quốc lộ 26 đi thôn Ea Bra, xã Ea Trang, huyện M'Drắk </t>
  </si>
  <si>
    <t>Ban QLDA ĐTXD huyện M'DRắk</t>
  </si>
  <si>
    <t>GT</t>
  </si>
  <si>
    <t xml:space="preserve">Nâng cấp đường giao thông liên thôn từ buôn M'Jui đi buôn M'o xã Ea Trang, huyện M'Drắk </t>
  </si>
  <si>
    <t>Cải tạo, nâng cấp đường vành đai phía tây nam Thị trấn M'Drắk, huyện M'Drắk</t>
  </si>
  <si>
    <t>Đường giao thông từ Tỉnh lộ 1 đi Làng Thanh niên lập nghiệp xã Ia Lốp, huyện Ea Súp (từ Km80+650 -:- Km83+600)</t>
  </si>
  <si>
    <t>Ban QLDA ĐTXD huyện Ea Súp</t>
  </si>
  <si>
    <t>Đường Chu Văn An - Nơ Trang Long - Hồ Xuân Hương, thị trấn Ea Súp, huyện Ea Súp</t>
  </si>
  <si>
    <t>Đường GT từ đường liên huyện Ea Súp - Cư Mgar đi khu sản xuất đồng bào dân tộc tại chỗ xã Cư Mlan, huyện Ea Súp</t>
  </si>
  <si>
    <t>Sửa chữa, nâng cấp kênh N8 thuộc hệ thống kênh chính Tây, công trình thủy lợi Ea Súp Thượng</t>
  </si>
  <si>
    <t>TL</t>
  </si>
  <si>
    <t>Hệ thống điện chiếu sáng công cộng các tuyến đường thị trấn Ea Súp.</t>
  </si>
  <si>
    <t>ĐCN</t>
  </si>
  <si>
    <t xml:space="preserve">Cải tạo nâng cấp các trục đường trung tâm thị trấn Krông Năng                                  </t>
  </si>
  <si>
    <t>Ban QLDA ĐTXD huyện Krông Năng</t>
  </si>
  <si>
    <t>Đường giao thông  Tam Bình Tam Thuận xã Cư Klông, huyện Krông Năng</t>
  </si>
  <si>
    <t>Sửa chữa, nâng cấp hồ chứa nước Đội 14, xã Phú Xuân, huyện Krông Năng</t>
  </si>
  <si>
    <t>Cải tạo đường vào khu du lịch thác Thủy Tiên, xã Ea Púk, huyện Krông Năng</t>
  </si>
  <si>
    <t>DL</t>
  </si>
  <si>
    <t>Xây dựng trụ sở làm việc UBND xã Ea Na, huyện Krông Ana</t>
  </si>
  <si>
    <t>Ban QLDA ĐTXD huyện Kr. Ana</t>
  </si>
  <si>
    <t>GDDT</t>
  </si>
  <si>
    <t>Đường giao thông ra khu sản xuất tập trung cánh đồng tháng 10, thị trấn Buôn Trấp, huyện Krông Ana</t>
  </si>
  <si>
    <t>Xây dựng trạm bơm Buôn Trấp 5 và hệ thống kênh tưới cánh đồng tháng 10, huyện Krông Ana</t>
  </si>
  <si>
    <t>Đường vào khu sản xuất phía Tây xã Drang Kang, huyện Krông Bông</t>
  </si>
  <si>
    <t>Ban QLDA ĐTXD huyện Kr. Bông</t>
  </si>
  <si>
    <t>Kiên cố hóa kênh mương công trình Trạm bơm thôn 6, xã Hòa Lễ huyện Krông Bông</t>
  </si>
  <si>
    <t>Kiên cố hóa kênh mương công trình trạm bơm Buôn Cư Mil, xã Ea Trul, huyện Krông Bông</t>
  </si>
  <si>
    <t>Trường THPT Trần Hưng Đạo, huyện Krông Bông; Hạng mục: Nhà lớp học 8 phòng, nhà bộ môn kết hợp các phòng chức năng, nhà đa chức năng, sân bê tông</t>
  </si>
  <si>
    <t>Trụ Sở làm việc Đảng ủy, HĐND-UBND- UBMT Tổ quốc  xã Cư Pui, huyện Krông Bông</t>
  </si>
  <si>
    <t>Dự án Đường giao thông đối ngoại và đường trục chính Cụm Công nghiệp Hòa Sơn, huyện Krông Bông</t>
  </si>
  <si>
    <t>08/NQ-HĐND ngày 15/4/2022</t>
  </si>
  <si>
    <t xml:space="preserve"> Đường giao thông thôn 7a, 7b, 7c đi trung tâm xã Ea Hiao, huyện Ea H'Leo </t>
  </si>
  <si>
    <t>Ban QLDA ĐTXD huyện Ea H'leo</t>
  </si>
  <si>
    <t>Cải tạo, nâng cấp đường giao thông liên xã Ea Wy - Cư Mốt - Ea Khal, huyện Ea H'Leo</t>
  </si>
  <si>
    <t xml:space="preserve">Thủy lợi Ea Khal hạ, xã Ea Tir, huyện Ea H'Leo </t>
  </si>
  <si>
    <t>Đập sình mây, xã  Cư Amung, huyện Ea H'leo</t>
  </si>
  <si>
    <t>Cải tạo, nâng cấp Đường giao thông liên huyện Ea H'Leo - Cư Mgar</t>
  </si>
  <si>
    <t>Trụ sở làm việc Đảng ủy, HĐND - UBND xã Ea Nam, huyện Ea H'Leo</t>
  </si>
  <si>
    <t>QLNN</t>
  </si>
  <si>
    <t>Dự án Đầu tư xây dựng cơ sở hạ tầng Cụm Công nghiệp Ea Ral, huyện Ea H’leo, tỉnh Đắk Lắk (giai đoạn 1)</t>
  </si>
  <si>
    <t>Nâng cấp, mở rộng hoa viên tượng đài chiến thắng huyện Lắk</t>
  </si>
  <si>
    <t>Ban QLDA ĐTXD huyện Lắk</t>
  </si>
  <si>
    <t>Đường giao thông liên xã Đắk Phơi - Đắk Nuê, huyện Lắk</t>
  </si>
  <si>
    <t>Đường giao thông liên xã Yang Tao - Đắk Liêng  (Km5+500- cuối tuyến), huyện Lắk</t>
  </si>
  <si>
    <t>Đường ven hồ Lắk đoạn từ đường liên xã Yang Tao - Đắk Liêng đến buôn Bhôk, xã Yang Tao, huyện Lắk</t>
  </si>
  <si>
    <t>Cải tạo, nâng cấp đường giao thông từ Km2+500 Tỉnh lộ 1, xã Ea Nuôl huyện Buôn Đôn đi xã Hòa Xuân, thành phố Buôn Ma Thuột</t>
  </si>
  <si>
    <t>Ban QLDA ĐTXD huyện B. Đôn</t>
  </si>
  <si>
    <t>Cải tạo, nâng cấp đường giao thông liên xã Ea Nuôl, huyện Buôn Đôn đi xã Hoà Xuân, thành phố Buôn Ma Thuột</t>
  </si>
  <si>
    <t>Hội trường liên cơ quan huyện Buôn Đôn</t>
  </si>
  <si>
    <t>Hệ thống điện chiếu sáng từ ngã 3 Cây Gòn đi chợ Việt Đức 3, xã Ea Bhốk, huyện Cư Kuin</t>
  </si>
  <si>
    <t>Ban QLDA ĐTXD huyện Cư Kuin</t>
  </si>
  <si>
    <t>Trung tâm Truyền thông - Văn hóa - Thể thao huyện Cư Kuin; Hạng mục: Nhà thi đấu thể thao, nhà bảo vệ, cổng tường rào và hạ tầng kỹ thuật</t>
  </si>
  <si>
    <t>Dự án Xây dựng nhà máy xử lý nước thải tập trung Cụm Công nghiệp Cư Kuin</t>
  </si>
  <si>
    <t>Đập dâng Ea Drơng, xã Ea Drơng, huyện Cư M'gar; Hạng mục: Đập dâng - Cống đầu mối - Kênh &amp; CTTK</t>
  </si>
  <si>
    <t>Ban QLDA ĐTXD huyện Cư M'Gar</t>
  </si>
  <si>
    <t>Sửa chữa, nâng cấp đường giao thông từ xã Ea M'nang, huyện Cư M‘gar đi xă Ea Bar, huyện Buôn Đòn</t>
  </si>
  <si>
    <t>Đường giao thông liên xã Ea Tul đi Ea Drơng, huyện Cư M'gar</t>
  </si>
  <si>
    <t>Đường giao thông liên xã Cư M'gar đi xã Ea H'Đing, huyện Cư M'gar</t>
  </si>
  <si>
    <t>Cải tạo, nâng cấp hệ thống thoát nước đường Hùng Vương (Đoạn từ đường Trần Kiên đến đường Lý Thường Kiệt) TT Quảng Phú, huyện Cư M'gar</t>
  </si>
  <si>
    <t>Đập đầu suối Ea Súp, xã Pơng Drang, huyện Krông Búk</t>
  </si>
  <si>
    <t>Ban QLDA ĐTXD huyện Kr. Búk</t>
  </si>
  <si>
    <t>Đường giao thông trục D4 thuộc khu trung tâm hành chính huyện Krông Búk</t>
  </si>
  <si>
    <t>Trung tâm Truyền thông - Văn hóa - Thể thao huyện Krông Búk; Hạng mục: Nhà biểu diễn 500 chỗ và hạ tầng kỹ thuật</t>
  </si>
  <si>
    <t>Nâng cấp, sửa chữa đường giao thông liên xã Ea Kênh huyện Krông Pắc đi xã Cư Bao, thị xã Buôn Hồ</t>
  </si>
  <si>
    <t>Ban QLDA ĐTXD huyện Kr. Pắc</t>
  </si>
  <si>
    <t>Kiên cố hóa kênh mương từ trạm bơm Tong Ting đi cánh đồng hồ Tong Ting và cánh đồng Hòa Hiệp, buôn Ea Mao, xã Ea Yiêng</t>
  </si>
  <si>
    <t>Trụ sở HĐND &amp; UBND xã Hoà Tiến, huyện Krông Pắc</t>
  </si>
  <si>
    <t>``</t>
  </si>
  <si>
    <t>Nhà thi đấu thể dục thể thao huyện Krông Pắc</t>
  </si>
  <si>
    <t>Sở Nông nghiệp và Phát triển nông thôn</t>
  </si>
  <si>
    <t>Ứng dụng công nghệ cao trong công tác quản lý, giám sát tài nguyên rừng tỉnh Đắk Lắk</t>
  </si>
  <si>
    <t>Chi cục Kiểm lâm</t>
  </si>
  <si>
    <t>Xây dựng đường tuần tra khu bảo tồn thiên nhiên Ea Sô (đoạn từ trạm số 5 đến trạm số 6)</t>
  </si>
  <si>
    <t xml:space="preserve"> Ban Quản lý khu bảo tồn thiên nhiên Ea Sô</t>
  </si>
  <si>
    <t>Tu bổ, tôn tạo di tích lịch sử quốc gia đặc biệt Nhà đày Buôn Ma Thuột</t>
  </si>
  <si>
    <t>Phục dựng và đầu tư Di tích quốc gia Khu kháng chiến tỉnh Đắk Lắk (1965-1975) huyện Krông Bông, tỉnh Đắk Lắk</t>
  </si>
  <si>
    <t>(CÁC DỰ ÁN ODA BỐ TRÍ KẾ HOẠCH TỪ NGUỒN VỐN NGÂN SÁCH TỈNH VÀ VAY LẠI NĂM 2024)</t>
  </si>
  <si>
    <t xml:space="preserve">Nhóm dự án </t>
  </si>
  <si>
    <t>Nhà tài trợ</t>
  </si>
  <si>
    <t>Ngày ký kết hiệp định</t>
  </si>
  <si>
    <t>Ngày kết thúc Hiệp định</t>
  </si>
  <si>
    <t xml:space="preserve">Địa điểm xây dựng </t>
  </si>
  <si>
    <t>Quyết định đầu tư ban đầu</t>
  </si>
  <si>
    <t>Năm 2023</t>
  </si>
  <si>
    <t>Kế hoạch đầu tư trung hạn vốn NSTW giai đoạn 2021-2025</t>
  </si>
  <si>
    <t xml:space="preserve">Số quyết định </t>
  </si>
  <si>
    <t xml:space="preserve">Trong đó: </t>
  </si>
  <si>
    <t>Kế hoạch vốn NSTW; NSĐP</t>
  </si>
  <si>
    <t>Ước giải ngân từ 01/01/2023 đến 30/9/2023</t>
  </si>
  <si>
    <t>Ước giải ngân từ 01/01/2023 đến 31/12/2023</t>
  </si>
  <si>
    <t>Trong đó: Đã giao năm 2021,2022,2023</t>
  </si>
  <si>
    <r>
      <t>Vốn đối ứng</t>
    </r>
    <r>
      <rPr>
        <vertAlign val="superscript"/>
        <sz val="10"/>
        <rFont val="Times New Roman"/>
        <family val="1"/>
      </rPr>
      <t>(2)</t>
    </r>
  </si>
  <si>
    <r>
      <t>Vốn nước ngoài (theo Hiệp định)</t>
    </r>
    <r>
      <rPr>
        <vertAlign val="superscript"/>
        <sz val="10"/>
        <rFont val="Times New Roman"/>
        <family val="1"/>
      </rPr>
      <t>(3)</t>
    </r>
  </si>
  <si>
    <t>Trong đó: Đối ứng NS tỉnh</t>
  </si>
  <si>
    <t>Vốn vay lại</t>
  </si>
  <si>
    <t>Đối ứng (NSĐP)</t>
  </si>
  <si>
    <t>Vốn nước ngoài</t>
  </si>
  <si>
    <t xml:space="preserve">Đối ứng </t>
  </si>
  <si>
    <t>Vốn đối ứng nguồn NSTW, NSĐP</t>
  </si>
  <si>
    <t>Vốn nước ngoài (vốn NSTW)</t>
  </si>
  <si>
    <t>Trong đó: vốn NSTW</t>
  </si>
  <si>
    <t>Tính bằng nguyên tệ</t>
  </si>
  <si>
    <t>Quy đổi ra tiền Việt</t>
  </si>
  <si>
    <t>Đưa vào cân đối NSTW</t>
  </si>
  <si>
    <t>Vay lại</t>
  </si>
  <si>
    <t>TỔNG SỐ</t>
  </si>
  <si>
    <t>VỐN NƯỚC NGOÀI KHÔNG GIẢI NGÂN THEO CƠ CHẾ TÀI CHÍNH TRONG NƯỚC</t>
  </si>
  <si>
    <t>Ngành, Lĩnh vực/Chương trình.......</t>
  </si>
  <si>
    <t>Danh mục dự án hoàn thành, bàn giao, đưa vào sử dụng đến ngày 31/12/2023</t>
  </si>
  <si>
    <t>(1)</t>
  </si>
  <si>
    <t>Dự án ...</t>
  </si>
  <si>
    <t>(2)</t>
  </si>
  <si>
    <t>Tiểu dự án nâng cấp, xây dựng hệ thống thủy lợi phục vụ nước tưới cho cây trồng cạn tỉnh Đắk Lắk, dự án Nâng cao hiệu quả sử dụng nước cho các tỉnh bị ảnh hưởng bởi hạn hán</t>
  </si>
  <si>
    <t>ADB</t>
  </si>
  <si>
    <t>28/12/2018</t>
  </si>
  <si>
    <t>28/12/2025</t>
  </si>
  <si>
    <t>Ban QLDA ĐT XDCT GT và NN PTNT tỉnh</t>
  </si>
  <si>
    <t>727/QĐ-TTg ngày 28/4/2016; 770/QĐ-UBND, 08/4/2019; 06/QĐ-UBND, 03/01/2019</t>
  </si>
  <si>
    <t>Dự án Tăng cường khả năng chống chịu của nông nghiệp quy mô nhỏ với an ninh nguồn nước do biến đổi khí hậu  khu vực Tây Nguyên và Nam Trung Bộ, tỉnh Đắk Lắk</t>
  </si>
  <si>
    <t>UNDP; GCF</t>
  </si>
  <si>
    <t>09/6/2020</t>
  </si>
  <si>
    <t>09/6/2026</t>
  </si>
  <si>
    <t>Sở NN&amp;PTNT</t>
  </si>
  <si>
    <t>739/QĐ-TTg ngày 20/5/2021; 1219/QĐ-UBND ngày 21/5/2021</t>
  </si>
  <si>
    <t>Dự án hỗ trợ phát triển khu vực biên giới - Tiểu dự án tỉnh Đắk Lắk</t>
  </si>
  <si>
    <t>04/5/2017</t>
  </si>
  <si>
    <t>30/6/2023; đang xin gia hạn 30/6/2024</t>
  </si>
  <si>
    <t>03 huyện</t>
  </si>
  <si>
    <t>Sở KH&amp;ĐT</t>
  </si>
  <si>
    <t>2233/QĐ-UBND, ngày 03/10/2022</t>
  </si>
  <si>
    <t>22 triệu USD</t>
  </si>
  <si>
    <t xml:space="preserve">Dự án sữa chữa và nâng cao an toàn đập (WB) </t>
  </si>
  <si>
    <t>WB</t>
  </si>
  <si>
    <t>30/6/2023</t>
  </si>
  <si>
    <t>2309/QĐ-UBND ngày 21/9/2018;4638/QĐ-BNN-HTQT ngày 09/11/2015</t>
  </si>
  <si>
    <t>Dự án Tăng cường quản lý đất đai và cơ sở dữ liệu đất đai</t>
  </si>
  <si>
    <t>Sở Tài nguyên và Môi trường</t>
  </si>
  <si>
    <t>1236/QĐ-BTNMT ngày 30/5/2016; 208/BTNMT-Th ngày 13/01/2017; 615/QĐ-UBND ngày 17/3/2017;</t>
  </si>
  <si>
    <t>1236/QĐ-BTNMT ngày 30/5/2016; 208/BTNMT-Th ngày 13/01/2017; 615/QĐ-UBND ngày 17/3/2017;3381/QĐ-UBND ngày 31/12/2021</t>
  </si>
  <si>
    <t>(CÁC DỰ ÁN ĐƯỢC HỖ TRỢ, ƯU ĐÃI CỦA NHÀ NƯỚC ĐỐI VỚI KINH TẾ TẬP THỂ, HỢP TÁC XÃ TRONG KẾ HOẠCH NĂM 2024- NGUỒN VỐN NGÂN SÁCH TỈNH)</t>
  </si>
  <si>
    <t>HTX</t>
  </si>
  <si>
    <t>Kế hoạch năm 2023 đã giao</t>
  </si>
  <si>
    <t xml:space="preserve"> Trung ương cân đối vốn ĐTPT trong nước</t>
  </si>
  <si>
    <t>Nguồn thu tiền sử dụng đất</t>
  </si>
  <si>
    <t>NSH</t>
  </si>
  <si>
    <t>Ngân sách xã</t>
  </si>
  <si>
    <t>Vốn đóng góp của HTX</t>
  </si>
  <si>
    <t>Đầu tư đường trục chính giao thông nội đồng vùng sản xuất và mua sắm thiết bị cày đất phục vụ sản xuất cho Hợp tác xã nông lâm nghiệp dịch vụ Trường Xuân, huyện Ea Kar</t>
  </si>
  <si>
    <t>Hợp tác xã nông lâm nghiệp dịch vụ Trường Xuân, huyện Ea Kar</t>
  </si>
  <si>
    <t>Xã Ea Tih huyện Ea Kar</t>
  </si>
  <si>
    <t>UBND xã Ea Tih, huyện Ea Kar</t>
  </si>
  <si>
    <t xml:space="preserve"> 648/QĐ-UBND, 7/10/2022 của UBND H. Ea Kar</t>
  </si>
  <si>
    <t>Đường trục chính giao thông nội đồng thuộc Hợp tác xã nông nghiệp 714</t>
  </si>
  <si>
    <t>Hợp tác xã nông nghiệp 714</t>
  </si>
  <si>
    <t xml:space="preserve"> Thôn 12, Xã Ea Pal huyện Ea Kar</t>
  </si>
  <si>
    <t>Ban QLDA ĐTXD huyện Ea Kar</t>
  </si>
  <si>
    <t>238/QĐ-UBND, ngày 17/5/2023</t>
  </si>
  <si>
    <t>Đầu tư đường trục chính giao thông nội đồng tại cánh đồng lúa Buôn Tung 1 thuộc Hợp tác xã SX và DV NNN Thái Hải, Buôn Triết huyện Lắk</t>
  </si>
  <si>
    <t>Hợp tác xã SX và DV NNN Thái Hải, Buôn Triết huyện Lắk</t>
  </si>
  <si>
    <t>Buôn Triết huyện Lắk</t>
  </si>
  <si>
    <t>UBND xã Buôn Triết huyện Lắk</t>
  </si>
  <si>
    <t xml:space="preserve"> 4243/QĐ-UBND, 16/9/2022 của UBND H. Lắk</t>
  </si>
  <si>
    <t>Đầu tư đường trục chính giao thông nội đồng tại cánh đồng lúa thôn Đông Giang thuộc Hợp tác xã sản xuất thương mại nông lâm ngư nghiệp Thiên Phú, Buôn Tría huyện Lắk</t>
  </si>
  <si>
    <t>Hợp tác xã sản xuất thương mại nông lâm ngư nghiệp Thiên Phú, Buôn Tría huyện Lắk</t>
  </si>
  <si>
    <t>Buôn Tría huyện Lắk</t>
  </si>
  <si>
    <t>UBND xã Buôn Tría huyện Lắk</t>
  </si>
  <si>
    <t xml:space="preserve"> 4244/QĐ-UBND ngày 16/9/2022 của UBND H. Lắk</t>
  </si>
  <si>
    <t>Đầu tư xây dựng mới trạm bơm T21 tại cánh đồng B thuộc Hợp tác xã DVNN Điện Bàn, huyện Krông Ana</t>
  </si>
  <si>
    <t>Hợp tác xã DVNN Điện Bàn, huyện Krông Ana</t>
  </si>
  <si>
    <t xml:space="preserve"> Xã Quảng Điền, huyện Krông Ana</t>
  </si>
  <si>
    <t>UBND Xã Quảng Điền, huyện Krông Ana</t>
  </si>
  <si>
    <t xml:space="preserve"> 3202/QĐ-UBND ngày 25/11/2022 của UBND H. Kr. Ana</t>
  </si>
  <si>
    <t>Đầu tư đường trục chính nội đồng cánh đồng Buôn Krông thuộc Hợp tác xã DVNN Thanh Bình, huyện Krông Ana</t>
  </si>
  <si>
    <t>Hợp tác xã DVNN Thanh Bình, huyện Krông Ana</t>
  </si>
  <si>
    <t xml:space="preserve">xã DurKmăl, huyện Krông Ana </t>
  </si>
  <si>
    <t xml:space="preserve">UBND xã DurKmăl, huyện Krông Ana </t>
  </si>
  <si>
    <t xml:space="preserve"> 3201/QĐ-UBND, 25/11/2022 của UBND H. Kr. Ana</t>
  </si>
  <si>
    <t>Mua sắm, lắp đặt thiết bị, vật tư, hệ thống chuồng lạnh trang chăn nuôi gà cho Hợp tác xã sản xuất kinh doanh nông nghiệp Quân Vương Đắk Lắk, huyện Buôn Đôn</t>
  </si>
  <si>
    <t>Hợp tác xã sản xuất kinh doanh nông nghiệp Quân Vương Đắk Lắk</t>
  </si>
  <si>
    <t>Xã Ea Nuôl, huyện Buôn Đôn</t>
  </si>
  <si>
    <t>UBND xã  Ea Nuôl, huyện Buôn Đôn</t>
  </si>
  <si>
    <t>47/QĐ-UBND, ngày 11/01/2022</t>
  </si>
  <si>
    <t>(BỔ SUNG CÓ MỤC TIÊU CHO NGÂN SÁCH CẤP HUYỆN ĐỂ ĐẦU TƯ XÂY DỰNG TRƯỜNG HỌC THEO PHÂN CẤP
 - NGUỒN VỐN NGÂN SÁCH TỈNH  NĂM 2024)</t>
  </si>
  <si>
    <t>ĐVT. Triệu đồng</t>
  </si>
  <si>
    <t>Tên đơn vị</t>
  </si>
  <si>
    <t>Loại huyện</t>
  </si>
  <si>
    <t>Kế hoạch 2024</t>
  </si>
  <si>
    <t>Nguồn vốn xổ số kiến thiết</t>
  </si>
  <si>
    <t>Hỗ trợ xây dựng mầm non</t>
  </si>
  <si>
    <t>Hỗ trợ XD trường chuẩn quốc gia từ Mầm non đến THCS gắn với đổi mới Chương trình sách giáo khoa và xây dựng nông thôn mới</t>
  </si>
  <si>
    <t>Thành phố Buôn Ma Thuột</t>
  </si>
  <si>
    <t>Krông Năng</t>
  </si>
  <si>
    <t>Thị xã Buôn Hồ</t>
  </si>
  <si>
    <t>Buôn Đôn</t>
  </si>
  <si>
    <t>M'Đrắk</t>
  </si>
  <si>
    <t>Krông Pắc</t>
  </si>
  <si>
    <t>Krông Ana</t>
  </si>
  <si>
    <t>Krông Bông</t>
  </si>
  <si>
    <t>Krông Búk</t>
  </si>
  <si>
    <t>Ý KIẾN CỦA PGĐ PHỤ TRÁCH</t>
  </si>
  <si>
    <t>TRƯỞNG PHÒNG KHOA GIÁO - VĂN XÃ</t>
  </si>
  <si>
    <t>Võ Ngọc Tuyên</t>
  </si>
  <si>
    <t>Nguyễn Hữu Phúc</t>
  </si>
  <si>
    <t>Biểu số 45.1/CK-NSNN</t>
  </si>
  <si>
    <t>(Dự toán trình Hội đồng nhân dân)</t>
  </si>
  <si>
    <t>Biểu số 45.2/CK-NSNN</t>
  </si>
  <si>
    <t>Biểu số 45.3/CK-NSNN</t>
  </si>
  <si>
    <t>Biểu số 45.5/CK-NSNN</t>
  </si>
  <si>
    <t>Biểu số 45.4/CK-NSNN</t>
  </si>
  <si>
    <t>Biểu số 45.6/CK-NSNN</t>
  </si>
  <si>
    <t>Biểu số 45.7/CK-NSNN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</si>
</sst>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0"/>
    <numFmt numFmtId="165" formatCode="_(* #,##0_);_(* \(#,##0\);_(* &quot;-&quot;??_);_(@_)"/>
    <numFmt numFmtId="166" formatCode="_-* #,##0\ _₫_-;\-* #,##0\ _₫_-;_-* &quot;-&quot;??\ _₫_-;_-@_-"/>
    <numFmt numFmtId="167" formatCode="_-* #,##0.00_-;\-* #,##0.00_-;_-* &quot;-&quot;??_-;_-@_-"/>
    <numFmt numFmtId="168" formatCode="0.000"/>
  </numFmts>
  <fonts count="58" x14ac:knownFonts="1">
    <font>
      <sz val="11"/>
      <color theme="1"/>
      <name val="Calibri"/>
      <family val="2"/>
      <scheme val="minor"/>
    </font>
    <font>
      <sz val="11"/>
      <color theme="1"/>
      <name val="Calibri"/>
      <family val="2"/>
      <scheme val="minor"/>
    </font>
    <font>
      <sz val="10"/>
      <name val="Arial"/>
      <family val="2"/>
    </font>
    <font>
      <b/>
      <sz val="12"/>
      <name val="Times New Roman"/>
      <family val="1"/>
    </font>
    <font>
      <sz val="14"/>
      <name val="Times New Roman"/>
      <family val="1"/>
    </font>
    <font>
      <i/>
      <sz val="12"/>
      <name val="Times New Roman"/>
      <family val="1"/>
    </font>
    <font>
      <sz val="14"/>
      <color indexed="9"/>
      <name val="Times New Roman"/>
      <family val="1"/>
    </font>
    <font>
      <sz val="10"/>
      <name val="Times New Roman"/>
      <family val="1"/>
    </font>
    <font>
      <sz val="10"/>
      <color theme="1"/>
      <name val="Calibri"/>
      <family val="2"/>
      <scheme val="minor"/>
    </font>
    <font>
      <i/>
      <sz val="10"/>
      <name val="Times New Roman"/>
      <family val="1"/>
    </font>
    <font>
      <sz val="8"/>
      <name val="Times New Roman"/>
      <family val="1"/>
    </font>
    <font>
      <b/>
      <sz val="10"/>
      <name val="Times New Roman"/>
      <family val="1"/>
    </font>
    <font>
      <b/>
      <sz val="8"/>
      <name val="Times New Roman"/>
      <family val="1"/>
    </font>
    <font>
      <sz val="11"/>
      <color indexed="8"/>
      <name val="Calibri"/>
      <family val="2"/>
    </font>
    <font>
      <b/>
      <sz val="14"/>
      <name val="Times New Roman"/>
      <family val="1"/>
    </font>
    <font>
      <b/>
      <sz val="10"/>
      <color theme="1"/>
      <name val="Times New Roman"/>
      <family val="1"/>
    </font>
    <font>
      <b/>
      <i/>
      <sz val="10"/>
      <name val="Times New Roman"/>
      <family val="1"/>
    </font>
    <font>
      <i/>
      <sz val="8"/>
      <name val="Times New Roman"/>
      <family val="1"/>
    </font>
    <font>
      <b/>
      <i/>
      <sz val="8"/>
      <name val="Times New Roman"/>
      <family val="1"/>
    </font>
    <font>
      <sz val="11"/>
      <name val="Calibri"/>
      <family val="2"/>
      <scheme val="minor"/>
    </font>
    <font>
      <sz val="12"/>
      <color theme="1"/>
      <name val="Times New Roman"/>
      <family val="2"/>
    </font>
    <font>
      <sz val="8"/>
      <color theme="1"/>
      <name val="Times New Roman"/>
      <family val="1"/>
    </font>
    <font>
      <b/>
      <i/>
      <sz val="14"/>
      <name val="Times New Roman"/>
      <family val="1"/>
    </font>
    <font>
      <sz val="10"/>
      <color theme="1"/>
      <name val="Times New Roman"/>
      <family val="1"/>
    </font>
    <font>
      <b/>
      <i/>
      <sz val="10"/>
      <color theme="1"/>
      <name val="Times New Roman"/>
      <family val="1"/>
    </font>
    <font>
      <sz val="11"/>
      <name val="Times New Roman"/>
      <family val="1"/>
    </font>
    <font>
      <sz val="9"/>
      <name val="Times New Roman"/>
      <family val="1"/>
    </font>
    <font>
      <i/>
      <sz val="14"/>
      <name val="Times New Roman"/>
      <family val="1"/>
    </font>
    <font>
      <b/>
      <i/>
      <sz val="8"/>
      <color theme="1"/>
      <name val="Times New Roman"/>
      <family val="1"/>
    </font>
    <font>
      <i/>
      <sz val="11"/>
      <name val="Times New Roman"/>
      <family val="1"/>
    </font>
    <font>
      <b/>
      <sz val="14"/>
      <color rgb="FFFF0000"/>
      <name val="Times New Roman"/>
      <family val="1"/>
    </font>
    <font>
      <sz val="10"/>
      <color rgb="FFFFFFFF"/>
      <name val="Times New Roman"/>
      <family val="1"/>
    </font>
    <font>
      <sz val="12"/>
      <name val="Times New Roman"/>
      <family val="1"/>
    </font>
    <font>
      <sz val="12"/>
      <name val="Calibri"/>
      <family val="2"/>
      <scheme val="minor"/>
    </font>
    <font>
      <i/>
      <sz val="12"/>
      <name val="Calibri"/>
      <family val="2"/>
      <scheme val="minor"/>
    </font>
    <font>
      <i/>
      <sz val="11"/>
      <name val="Calibri"/>
      <family val="2"/>
      <scheme val="minor"/>
    </font>
    <font>
      <b/>
      <sz val="14"/>
      <name val="Calibri"/>
      <family val="2"/>
      <scheme val="minor"/>
    </font>
    <font>
      <sz val="14"/>
      <name val="Calibri"/>
      <family val="2"/>
      <scheme val="minor"/>
    </font>
    <font>
      <b/>
      <sz val="11"/>
      <name val="Calibri"/>
      <family val="2"/>
      <scheme val="minor"/>
    </font>
    <font>
      <b/>
      <sz val="11"/>
      <name val="Times New Roman"/>
      <family val="1"/>
    </font>
    <font>
      <b/>
      <sz val="11"/>
      <color rgb="FFFFFFFF"/>
      <name val="Times New Roman"/>
      <family val="1"/>
    </font>
    <font>
      <sz val="11"/>
      <color rgb="FFFFFFFF"/>
      <name val="Times New Roman"/>
      <family val="1"/>
    </font>
    <font>
      <i/>
      <sz val="12"/>
      <color theme="1"/>
      <name val="Times New Roman"/>
      <family val="1"/>
    </font>
    <font>
      <vertAlign val="superscript"/>
      <sz val="10"/>
      <name val="Times New Roman"/>
      <family val="1"/>
    </font>
    <font>
      <sz val="10"/>
      <color rgb="FFFF0000"/>
      <name val="Times New Roman"/>
      <family val="1"/>
    </font>
    <font>
      <sz val="12"/>
      <name val="Times New Roman"/>
      <family val="1"/>
      <charset val="163"/>
    </font>
    <font>
      <sz val="10.5"/>
      <name val="Times New Roman"/>
      <family val="1"/>
    </font>
    <font>
      <b/>
      <sz val="9"/>
      <color rgb="FF000000"/>
      <name val="Tahoma"/>
      <family val="2"/>
    </font>
    <font>
      <sz val="9"/>
      <color rgb="FF000000"/>
      <name val="Tahoma"/>
      <family val="2"/>
    </font>
    <font>
      <b/>
      <sz val="10"/>
      <color rgb="FF000000"/>
      <name val="Tahoma"/>
      <family val="2"/>
    </font>
    <font>
      <sz val="10"/>
      <color rgb="FF000000"/>
      <name val="Tahoma"/>
      <family val="2"/>
    </font>
    <font>
      <b/>
      <sz val="12"/>
      <color rgb="FFFF0000"/>
      <name val="Times New Roman"/>
      <family val="1"/>
    </font>
    <font>
      <i/>
      <sz val="12"/>
      <color rgb="FFFF0000"/>
      <name val="Times New Roman"/>
      <family val="1"/>
    </font>
    <font>
      <b/>
      <sz val="9"/>
      <color indexed="81"/>
      <name val="Tahoma"/>
      <family val="2"/>
    </font>
    <font>
      <sz val="9"/>
      <color indexed="81"/>
      <name val="Tahoma"/>
      <family val="2"/>
    </font>
    <font>
      <b/>
      <sz val="13"/>
      <name val="Times New Roman"/>
      <family val="1"/>
    </font>
    <font>
      <sz val="13"/>
      <name val="Times New Roman"/>
      <family val="1"/>
    </font>
    <font>
      <b/>
      <i/>
      <sz val="12"/>
      <name val="Times New Roman"/>
      <family val="1"/>
    </font>
  </fonts>
  <fills count="4">
    <fill>
      <patternFill patternType="none"/>
    </fill>
    <fill>
      <patternFill patternType="gray125"/>
    </fill>
    <fill>
      <patternFill patternType="solid">
        <fgColor theme="0"/>
        <bgColor indexed="64"/>
      </patternFill>
    </fill>
    <fill>
      <patternFill patternType="solid">
        <fgColor theme="6" tint="0.39997558519241921"/>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s>
  <cellStyleXfs count="16">
    <xf numFmtId="0" fontId="0" fillId="0" borderId="0"/>
    <xf numFmtId="167" fontId="1" fillId="0" borderId="0" applyFont="0" applyFill="0" applyBorder="0" applyAlignment="0" applyProtection="0"/>
    <xf numFmtId="0" fontId="2" fillId="0" borderId="0"/>
    <xf numFmtId="0" fontId="1" fillId="0" borderId="0"/>
    <xf numFmtId="0" fontId="7" fillId="0" borderId="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0" fontId="20" fillId="0" borderId="0"/>
    <xf numFmtId="43" fontId="13" fillId="0" borderId="0" applyFont="0" applyFill="0" applyBorder="0" applyAlignment="0" applyProtection="0"/>
    <xf numFmtId="43" fontId="1" fillId="0" borderId="0" applyFont="0" applyFill="0" applyBorder="0" applyAlignment="0" applyProtection="0"/>
    <xf numFmtId="0" fontId="25" fillId="0" borderId="0"/>
    <xf numFmtId="0" fontId="1" fillId="0" borderId="0"/>
    <xf numFmtId="43" fontId="1" fillId="0" borderId="0" applyFont="0" applyFill="0" applyBorder="0" applyAlignment="0" applyProtection="0"/>
    <xf numFmtId="0" fontId="45" fillId="0" borderId="0"/>
    <xf numFmtId="43" fontId="2" fillId="0" borderId="0" applyFont="0" applyFill="0" applyBorder="0" applyAlignment="0" applyProtection="0"/>
  </cellStyleXfs>
  <cellXfs count="397">
    <xf numFmtId="0" fontId="0" fillId="0" borderId="0" xfId="0"/>
    <xf numFmtId="1" fontId="3" fillId="0" borderId="0" xfId="2" applyNumberFormat="1" applyFont="1" applyAlignment="1">
      <alignment vertical="center" wrapText="1"/>
    </xf>
    <xf numFmtId="1" fontId="4" fillId="0" borderId="0" xfId="2" applyNumberFormat="1" applyFont="1" applyAlignment="1">
      <alignment vertical="center"/>
    </xf>
    <xf numFmtId="1" fontId="6" fillId="0" borderId="0" xfId="2" applyNumberFormat="1" applyFont="1" applyAlignment="1">
      <alignment vertical="center"/>
    </xf>
    <xf numFmtId="3" fontId="7" fillId="0" borderId="2" xfId="2" applyNumberFormat="1" applyFont="1" applyBorder="1" applyAlignment="1">
      <alignment horizontal="center" vertical="center" wrapText="1"/>
    </xf>
    <xf numFmtId="3" fontId="4" fillId="0" borderId="0" xfId="2" applyNumberFormat="1" applyFont="1" applyAlignment="1">
      <alignment horizontal="center" vertical="center" wrapText="1"/>
    </xf>
    <xf numFmtId="3" fontId="9" fillId="0" borderId="2" xfId="2" applyNumberFormat="1" applyFont="1" applyBorder="1" applyAlignment="1">
      <alignment horizontal="center" vertical="center" wrapText="1"/>
    </xf>
    <xf numFmtId="3" fontId="7" fillId="0" borderId="0" xfId="2" applyNumberFormat="1" applyFont="1" applyAlignment="1">
      <alignment horizontal="center" vertical="center" wrapText="1"/>
    </xf>
    <xf numFmtId="3" fontId="7" fillId="0" borderId="13" xfId="2" quotePrefix="1" applyNumberFormat="1" applyFont="1" applyBorder="1" applyAlignment="1">
      <alignment horizontal="center" vertical="center" wrapText="1"/>
    </xf>
    <xf numFmtId="3" fontId="10" fillId="0" borderId="13" xfId="2" quotePrefix="1" applyNumberFormat="1" applyFont="1" applyBorder="1" applyAlignment="1">
      <alignment horizontal="center" vertical="center" wrapText="1"/>
    </xf>
    <xf numFmtId="3" fontId="9" fillId="0" borderId="13" xfId="2" quotePrefix="1" applyNumberFormat="1" applyFont="1" applyBorder="1" applyAlignment="1">
      <alignment horizontal="center" vertical="center" wrapText="1"/>
    </xf>
    <xf numFmtId="3" fontId="7" fillId="0" borderId="13" xfId="2" applyNumberFormat="1" applyFont="1" applyBorder="1" applyAlignment="1">
      <alignment horizontal="center" vertical="center" wrapText="1"/>
    </xf>
    <xf numFmtId="3" fontId="7" fillId="0" borderId="0" xfId="2" applyNumberFormat="1" applyFont="1" applyAlignment="1">
      <alignment vertical="center" wrapText="1"/>
    </xf>
    <xf numFmtId="3" fontId="4" fillId="0" borderId="14" xfId="2" quotePrefix="1" applyNumberFormat="1" applyFont="1" applyBorder="1" applyAlignment="1">
      <alignment horizontal="center" vertical="center" wrapText="1"/>
    </xf>
    <xf numFmtId="3" fontId="11" fillId="0" borderId="14" xfId="2" applyNumberFormat="1" applyFont="1" applyBorder="1" applyAlignment="1">
      <alignment horizontal="center" vertical="center" wrapText="1"/>
    </xf>
    <xf numFmtId="3" fontId="10" fillId="0" borderId="14" xfId="2" applyNumberFormat="1" applyFont="1" applyBorder="1" applyAlignment="1">
      <alignment horizontal="center" vertical="center" wrapText="1"/>
    </xf>
    <xf numFmtId="164" fontId="12" fillId="0" borderId="14" xfId="4" applyNumberFormat="1" applyFont="1" applyBorder="1" applyAlignment="1">
      <alignment horizontal="center" vertical="center" wrapText="1"/>
    </xf>
    <xf numFmtId="3" fontId="10" fillId="0" borderId="14" xfId="2" quotePrefix="1" applyNumberFormat="1" applyFont="1" applyBorder="1" applyAlignment="1">
      <alignment horizontal="center" vertical="center" wrapText="1"/>
    </xf>
    <xf numFmtId="165" fontId="11" fillId="0" borderId="14" xfId="5" applyNumberFormat="1" applyFont="1" applyFill="1" applyBorder="1" applyAlignment="1">
      <alignment vertical="center"/>
    </xf>
    <xf numFmtId="3" fontId="7" fillId="0" borderId="14" xfId="2" applyNumberFormat="1" applyFont="1" applyBorder="1" applyAlignment="1">
      <alignment horizontal="center" vertical="center" wrapText="1"/>
    </xf>
    <xf numFmtId="1" fontId="14" fillId="2" borderId="0" xfId="2" applyNumberFormat="1" applyFont="1" applyFill="1" applyAlignment="1">
      <alignment vertical="center"/>
    </xf>
    <xf numFmtId="3" fontId="4" fillId="0" borderId="0" xfId="2" applyNumberFormat="1" applyFont="1" applyAlignment="1">
      <alignment vertical="center" wrapText="1"/>
    </xf>
    <xf numFmtId="1" fontId="15" fillId="0" borderId="14" xfId="2" applyNumberFormat="1" applyFont="1" applyBorder="1" applyAlignment="1">
      <alignment horizontal="center" vertical="center"/>
    </xf>
    <xf numFmtId="1" fontId="15" fillId="0" borderId="14" xfId="2" applyNumberFormat="1" applyFont="1" applyBorder="1" applyAlignment="1">
      <alignment vertical="center" wrapText="1"/>
    </xf>
    <xf numFmtId="1" fontId="10" fillId="0" borderId="14" xfId="2" applyNumberFormat="1" applyFont="1" applyBorder="1" applyAlignment="1">
      <alignment horizontal="center" vertical="center"/>
    </xf>
    <xf numFmtId="1" fontId="4" fillId="0" borderId="14" xfId="2" applyNumberFormat="1" applyFont="1" applyBorder="1" applyAlignment="1">
      <alignment vertical="center"/>
    </xf>
    <xf numFmtId="1" fontId="10" fillId="0" borderId="14" xfId="2" applyNumberFormat="1" applyFont="1" applyBorder="1" applyAlignment="1">
      <alignment vertical="center"/>
    </xf>
    <xf numFmtId="165" fontId="11" fillId="0" borderId="14" xfId="6" applyNumberFormat="1" applyFont="1" applyFill="1" applyBorder="1" applyAlignment="1">
      <alignment vertical="center"/>
    </xf>
    <xf numFmtId="1" fontId="7" fillId="0" borderId="14" xfId="2" applyNumberFormat="1" applyFont="1" applyBorder="1" applyAlignment="1">
      <alignment horizontal="center" vertical="center"/>
    </xf>
    <xf numFmtId="49" fontId="16" fillId="0" borderId="14" xfId="2" applyNumberFormat="1" applyFont="1" applyBorder="1" applyAlignment="1">
      <alignment horizontal="center" vertical="center"/>
    </xf>
    <xf numFmtId="1" fontId="16" fillId="0" borderId="14" xfId="2" applyNumberFormat="1" applyFont="1" applyBorder="1" applyAlignment="1">
      <alignment vertical="center" wrapText="1"/>
    </xf>
    <xf numFmtId="1" fontId="17" fillId="0" borderId="14" xfId="2" applyNumberFormat="1" applyFont="1" applyBorder="1" applyAlignment="1">
      <alignment horizontal="center" vertical="center" wrapText="1"/>
    </xf>
    <xf numFmtId="1" fontId="18" fillId="0" borderId="14" xfId="2" applyNumberFormat="1" applyFont="1" applyBorder="1" applyAlignment="1">
      <alignment horizontal="center" vertical="center" wrapText="1"/>
    </xf>
    <xf numFmtId="1" fontId="16" fillId="0" borderId="14" xfId="2" applyNumberFormat="1" applyFont="1" applyBorder="1" applyAlignment="1">
      <alignment horizontal="center" vertical="center" wrapText="1"/>
    </xf>
    <xf numFmtId="165" fontId="16" fillId="0" borderId="14" xfId="5" applyNumberFormat="1" applyFont="1" applyFill="1" applyBorder="1" applyAlignment="1">
      <alignment vertical="center"/>
    </xf>
    <xf numFmtId="1" fontId="16" fillId="0" borderId="14" xfId="2" applyNumberFormat="1" applyFont="1" applyBorder="1" applyAlignment="1">
      <alignment horizontal="center" vertical="center"/>
    </xf>
    <xf numFmtId="1" fontId="16" fillId="0" borderId="0" xfId="2" applyNumberFormat="1" applyFont="1" applyAlignment="1">
      <alignment vertical="center"/>
    </xf>
    <xf numFmtId="49" fontId="7" fillId="0" borderId="14" xfId="2" applyNumberFormat="1" applyFont="1" applyBorder="1" applyAlignment="1">
      <alignment horizontal="center" vertical="center"/>
    </xf>
    <xf numFmtId="1" fontId="7" fillId="0" borderId="14" xfId="2" applyNumberFormat="1" applyFont="1" applyBorder="1" applyAlignment="1">
      <alignment vertical="center" wrapText="1"/>
    </xf>
    <xf numFmtId="1" fontId="10" fillId="0" borderId="14" xfId="2" applyNumberFormat="1" applyFont="1" applyBorder="1" applyAlignment="1">
      <alignment horizontal="center" vertical="center" wrapText="1"/>
    </xf>
    <xf numFmtId="0" fontId="10" fillId="0" borderId="14" xfId="0" applyFont="1" applyBorder="1" applyAlignment="1">
      <alignment horizontal="center" vertical="center" wrapText="1"/>
    </xf>
    <xf numFmtId="1" fontId="7" fillId="0" borderId="14" xfId="2" applyNumberFormat="1" applyFont="1" applyBorder="1" applyAlignment="1">
      <alignment horizontal="center" vertical="center" wrapText="1"/>
    </xf>
    <xf numFmtId="3" fontId="7" fillId="0" borderId="14" xfId="0" applyNumberFormat="1" applyFont="1" applyBorder="1" applyAlignment="1">
      <alignment horizontal="right" vertical="center"/>
    </xf>
    <xf numFmtId="165" fontId="7" fillId="0" borderId="14" xfId="7" applyNumberFormat="1" applyFont="1" applyFill="1" applyBorder="1" applyAlignment="1">
      <alignment horizontal="right" vertical="center"/>
    </xf>
    <xf numFmtId="165" fontId="7" fillId="0" borderId="14" xfId="5" applyNumberFormat="1" applyFont="1" applyFill="1" applyBorder="1" applyAlignment="1">
      <alignment vertical="center"/>
    </xf>
    <xf numFmtId="0" fontId="7" fillId="0" borderId="14" xfId="0" applyFont="1" applyBorder="1" applyAlignment="1">
      <alignment vertical="center" wrapText="1"/>
    </xf>
    <xf numFmtId="0" fontId="7" fillId="0" borderId="14" xfId="0" applyFont="1" applyBorder="1" applyAlignment="1">
      <alignment horizontal="center" vertical="center" wrapText="1"/>
    </xf>
    <xf numFmtId="165" fontId="7" fillId="0" borderId="14" xfId="5" applyNumberFormat="1" applyFont="1" applyFill="1" applyBorder="1" applyAlignment="1">
      <alignment horizontal="center" vertical="center"/>
    </xf>
    <xf numFmtId="0" fontId="7" fillId="0" borderId="14" xfId="0" applyFont="1" applyBorder="1"/>
    <xf numFmtId="165" fontId="7" fillId="0" borderId="14" xfId="0" applyNumberFormat="1" applyFont="1" applyBorder="1"/>
    <xf numFmtId="0" fontId="19" fillId="0" borderId="0" xfId="0" applyFont="1"/>
    <xf numFmtId="0" fontId="7" fillId="0" borderId="14" xfId="8" applyFont="1" applyBorder="1" applyAlignment="1">
      <alignment horizontal="justify" vertical="center" wrapText="1"/>
    </xf>
    <xf numFmtId="0" fontId="10" fillId="0" borderId="14" xfId="8" applyFont="1" applyBorder="1" applyAlignment="1">
      <alignment horizontal="center" vertical="center" wrapText="1"/>
    </xf>
    <xf numFmtId="164" fontId="18" fillId="0" borderId="14" xfId="4" applyNumberFormat="1" applyFont="1" applyBorder="1" applyAlignment="1">
      <alignment horizontal="center" vertical="center" wrapText="1"/>
    </xf>
    <xf numFmtId="1" fontId="14" fillId="0" borderId="14" xfId="2" applyNumberFormat="1" applyFont="1" applyBorder="1" applyAlignment="1">
      <alignment horizontal="center" vertical="center" wrapText="1"/>
    </xf>
    <xf numFmtId="1" fontId="14" fillId="0" borderId="0" xfId="2" applyNumberFormat="1" applyFont="1" applyAlignment="1">
      <alignment vertical="center"/>
    </xf>
    <xf numFmtId="0" fontId="21" fillId="0" borderId="14" xfId="0" applyFont="1" applyBorder="1" applyAlignment="1">
      <alignment horizontal="center" vertical="center" wrapText="1"/>
    </xf>
    <xf numFmtId="165" fontId="7" fillId="0" borderId="14" xfId="9" applyNumberFormat="1" applyFont="1" applyFill="1" applyBorder="1" applyAlignment="1">
      <alignment vertical="center"/>
    </xf>
    <xf numFmtId="165" fontId="7" fillId="0" borderId="14" xfId="0" applyNumberFormat="1" applyFont="1" applyBorder="1" applyAlignment="1">
      <alignment vertical="center" wrapText="1"/>
    </xf>
    <xf numFmtId="166" fontId="16" fillId="0" borderId="14" xfId="5" applyNumberFormat="1" applyFont="1" applyFill="1" applyBorder="1" applyAlignment="1">
      <alignment horizontal="right" vertical="center"/>
    </xf>
    <xf numFmtId="3" fontId="16" fillId="0" borderId="14" xfId="5" applyNumberFormat="1" applyFont="1" applyFill="1" applyBorder="1" applyAlignment="1">
      <alignment horizontal="right" vertical="center"/>
    </xf>
    <xf numFmtId="1" fontId="22" fillId="0" borderId="14" xfId="2" applyNumberFormat="1" applyFont="1" applyBorder="1" applyAlignment="1">
      <alignment vertical="center"/>
    </xf>
    <xf numFmtId="165" fontId="23" fillId="0" borderId="14" xfId="7" applyNumberFormat="1" applyFont="1" applyFill="1" applyBorder="1" applyAlignment="1">
      <alignment horizontal="right" vertical="center"/>
    </xf>
    <xf numFmtId="165" fontId="24" fillId="0" borderId="14" xfId="7" applyNumberFormat="1" applyFont="1" applyFill="1" applyBorder="1" applyAlignment="1">
      <alignment horizontal="right" vertical="center"/>
    </xf>
    <xf numFmtId="1" fontId="22" fillId="0" borderId="0" xfId="2" applyNumberFormat="1" applyFont="1" applyAlignment="1">
      <alignment vertical="center"/>
    </xf>
    <xf numFmtId="0" fontId="16" fillId="0" borderId="14" xfId="0" applyFont="1" applyBorder="1" applyAlignment="1">
      <alignment horizontal="center" vertical="center"/>
    </xf>
    <xf numFmtId="164" fontId="10" fillId="0" borderId="14" xfId="4" applyNumberFormat="1" applyFont="1" applyBorder="1" applyAlignment="1">
      <alignment horizontal="center" vertical="center" wrapText="1"/>
    </xf>
    <xf numFmtId="165" fontId="7" fillId="0" borderId="14" xfId="0" applyNumberFormat="1" applyFont="1" applyBorder="1" applyAlignment="1">
      <alignment vertical="center"/>
    </xf>
    <xf numFmtId="3" fontId="9" fillId="0" borderId="14" xfId="0" applyNumberFormat="1" applyFont="1" applyBorder="1" applyAlignment="1">
      <alignment vertical="center"/>
    </xf>
    <xf numFmtId="165" fontId="9" fillId="0" borderId="14" xfId="10" applyNumberFormat="1" applyFont="1" applyFill="1" applyBorder="1" applyAlignment="1">
      <alignment vertical="center"/>
    </xf>
    <xf numFmtId="1" fontId="16" fillId="0" borderId="14" xfId="2" applyNumberFormat="1" applyFont="1" applyBorder="1" applyAlignment="1">
      <alignment horizontal="right" vertical="center"/>
    </xf>
    <xf numFmtId="165" fontId="9" fillId="0" borderId="14" xfId="0" applyNumberFormat="1" applyFont="1" applyBorder="1" applyAlignment="1">
      <alignment vertical="center"/>
    </xf>
    <xf numFmtId="164" fontId="7" fillId="0" borderId="14" xfId="4" applyNumberFormat="1" applyBorder="1" applyAlignment="1">
      <alignment horizontal="justify" vertical="center" wrapText="1"/>
    </xf>
    <xf numFmtId="3" fontId="10" fillId="0" borderId="14" xfId="11" applyNumberFormat="1" applyFont="1" applyBorder="1" applyAlignment="1">
      <alignment horizontal="center" vertical="center" wrapText="1"/>
    </xf>
    <xf numFmtId="165" fontId="10" fillId="0" borderId="14" xfId="7" applyNumberFormat="1" applyFont="1" applyFill="1" applyBorder="1" applyAlignment="1">
      <alignment horizontal="center" vertical="center" wrapText="1" shrinkToFit="1"/>
    </xf>
    <xf numFmtId="49" fontId="9" fillId="0" borderId="14" xfId="2" applyNumberFormat="1" applyFont="1" applyBorder="1" applyAlignment="1">
      <alignment horizontal="center" vertical="center"/>
    </xf>
    <xf numFmtId="0" fontId="9" fillId="0" borderId="14" xfId="8" applyFont="1" applyBorder="1" applyAlignment="1">
      <alignment horizontal="justify" vertical="center" wrapText="1"/>
    </xf>
    <xf numFmtId="0" fontId="17" fillId="0" borderId="14" xfId="0" applyFont="1" applyBorder="1" applyAlignment="1">
      <alignment horizontal="center" vertical="center" wrapText="1"/>
    </xf>
    <xf numFmtId="1" fontId="18" fillId="0" borderId="14" xfId="2" applyNumberFormat="1" applyFont="1" applyBorder="1" applyAlignment="1">
      <alignment horizontal="center" vertical="center"/>
    </xf>
    <xf numFmtId="1" fontId="18" fillId="0" borderId="14" xfId="2" applyNumberFormat="1" applyFont="1" applyBorder="1" applyAlignment="1">
      <alignment vertical="center"/>
    </xf>
    <xf numFmtId="0" fontId="26" fillId="0" borderId="14" xfId="0" applyFont="1" applyBorder="1" applyAlignment="1">
      <alignment horizontal="center" vertical="center" wrapText="1"/>
    </xf>
    <xf numFmtId="3" fontId="16" fillId="0" borderId="14" xfId="5" applyNumberFormat="1" applyFont="1" applyFill="1" applyBorder="1" applyAlignment="1">
      <alignment vertical="center"/>
    </xf>
    <xf numFmtId="0" fontId="7" fillId="0" borderId="14" xfId="0" applyFont="1" applyBorder="1" applyAlignment="1">
      <alignment horizontal="justify" vertical="center" wrapText="1"/>
    </xf>
    <xf numFmtId="1" fontId="27" fillId="0" borderId="14" xfId="2" applyNumberFormat="1" applyFont="1" applyBorder="1" applyAlignment="1">
      <alignment vertical="center"/>
    </xf>
    <xf numFmtId="1" fontId="27" fillId="0" borderId="0" xfId="2" applyNumberFormat="1" applyFont="1" applyAlignment="1">
      <alignment vertical="center"/>
    </xf>
    <xf numFmtId="1" fontId="17" fillId="0" borderId="14" xfId="2" applyNumberFormat="1" applyFont="1" applyBorder="1" applyAlignment="1">
      <alignment horizontal="center" vertical="center"/>
    </xf>
    <xf numFmtId="1" fontId="17" fillId="0" borderId="14" xfId="2" applyNumberFormat="1" applyFont="1" applyBorder="1" applyAlignment="1">
      <alignment vertical="center"/>
    </xf>
    <xf numFmtId="1" fontId="9" fillId="0" borderId="14" xfId="2" applyNumberFormat="1" applyFont="1" applyBorder="1" applyAlignment="1">
      <alignment horizontal="center" vertical="center"/>
    </xf>
    <xf numFmtId="3" fontId="10" fillId="0" borderId="14" xfId="0" applyNumberFormat="1" applyFont="1" applyBorder="1" applyAlignment="1">
      <alignment horizontal="center" vertical="center" wrapText="1"/>
    </xf>
    <xf numFmtId="0" fontId="7" fillId="0" borderId="14" xfId="0" applyFont="1" applyBorder="1" applyAlignment="1">
      <alignment horizontal="center" vertical="center"/>
    </xf>
    <xf numFmtId="1" fontId="23" fillId="0" borderId="14" xfId="2" applyNumberFormat="1" applyFont="1" applyBorder="1" applyAlignment="1">
      <alignment vertical="center" wrapText="1"/>
    </xf>
    <xf numFmtId="3" fontId="7" fillId="0" borderId="14" xfId="0" applyNumberFormat="1" applyFont="1" applyBorder="1" applyAlignment="1">
      <alignment horizontal="center" vertical="center" wrapText="1"/>
    </xf>
    <xf numFmtId="1" fontId="23" fillId="0" borderId="14" xfId="2" applyNumberFormat="1" applyFont="1" applyBorder="1" applyAlignment="1">
      <alignment horizontal="justify" vertical="center" wrapText="1"/>
    </xf>
    <xf numFmtId="3" fontId="21" fillId="0" borderId="14" xfId="11" applyNumberFormat="1" applyFont="1" applyBorder="1" applyAlignment="1">
      <alignment horizontal="center" vertical="center" wrapText="1"/>
    </xf>
    <xf numFmtId="3" fontId="7" fillId="0" borderId="14" xfId="5" applyNumberFormat="1" applyFont="1" applyFill="1" applyBorder="1" applyAlignment="1">
      <alignment vertical="center"/>
    </xf>
    <xf numFmtId="1" fontId="24" fillId="0" borderId="14" xfId="2" applyNumberFormat="1" applyFont="1" applyBorder="1" applyAlignment="1">
      <alignment vertical="center" wrapText="1"/>
    </xf>
    <xf numFmtId="3" fontId="28" fillId="0" borderId="14" xfId="11" applyNumberFormat="1" applyFont="1" applyBorder="1" applyAlignment="1">
      <alignment horizontal="center" vertical="center" wrapText="1"/>
    </xf>
    <xf numFmtId="0" fontId="28" fillId="0" borderId="14" xfId="0" applyFont="1" applyBorder="1" applyAlignment="1">
      <alignment horizontal="center" vertical="center" wrapText="1"/>
    </xf>
    <xf numFmtId="165" fontId="16" fillId="0" borderId="14" xfId="7" applyNumberFormat="1" applyFont="1" applyFill="1" applyBorder="1" applyAlignment="1">
      <alignment horizontal="right" vertical="center"/>
    </xf>
    <xf numFmtId="165" fontId="15" fillId="0" borderId="14" xfId="7" applyNumberFormat="1" applyFont="1" applyFill="1" applyBorder="1" applyAlignment="1">
      <alignment horizontal="right" vertical="center"/>
    </xf>
    <xf numFmtId="1" fontId="7" fillId="0" borderId="14" xfId="2" applyNumberFormat="1" applyFont="1" applyBorder="1" applyAlignment="1">
      <alignment horizontal="justify" vertical="center" wrapText="1"/>
    </xf>
    <xf numFmtId="3" fontId="11" fillId="0" borderId="14" xfId="5" applyNumberFormat="1" applyFont="1" applyFill="1" applyBorder="1" applyAlignment="1">
      <alignment vertical="center"/>
    </xf>
    <xf numFmtId="165" fontId="7" fillId="0" borderId="14" xfId="9" applyNumberFormat="1" applyFont="1" applyFill="1" applyBorder="1" applyAlignment="1">
      <alignment horizontal="right" vertical="center" wrapText="1"/>
    </xf>
    <xf numFmtId="1" fontId="4" fillId="0" borderId="0" xfId="2" applyNumberFormat="1" applyFont="1" applyAlignment="1">
      <alignment horizontal="right" vertical="center"/>
    </xf>
    <xf numFmtId="1" fontId="4" fillId="0" borderId="14" xfId="2" applyNumberFormat="1" applyFont="1" applyBorder="1" applyAlignment="1">
      <alignment horizontal="center" vertical="center"/>
    </xf>
    <xf numFmtId="0" fontId="23" fillId="0" borderId="14" xfId="0" applyFont="1" applyBorder="1" applyAlignment="1">
      <alignment horizontal="center" vertical="center" wrapText="1"/>
    </xf>
    <xf numFmtId="0" fontId="11" fillId="0" borderId="14" xfId="0" applyFont="1" applyBorder="1" applyAlignment="1">
      <alignment horizontal="center" vertical="center" wrapText="1"/>
    </xf>
    <xf numFmtId="0" fontId="12" fillId="0" borderId="14" xfId="0" applyFont="1" applyBorder="1" applyAlignment="1">
      <alignment horizontal="center" vertical="center" wrapText="1"/>
    </xf>
    <xf numFmtId="3" fontId="27" fillId="0" borderId="14" xfId="2" applyNumberFormat="1" applyFont="1" applyBorder="1" applyAlignment="1">
      <alignment vertical="center"/>
    </xf>
    <xf numFmtId="165" fontId="7" fillId="0" borderId="14" xfId="9" applyNumberFormat="1" applyFont="1" applyFill="1" applyBorder="1" applyAlignment="1">
      <alignment vertical="center" wrapText="1"/>
    </xf>
    <xf numFmtId="1" fontId="4" fillId="0" borderId="14" xfId="2" applyNumberFormat="1" applyFont="1" applyBorder="1" applyAlignment="1">
      <alignment horizontal="center" vertical="center" wrapText="1"/>
    </xf>
    <xf numFmtId="1" fontId="4" fillId="0" borderId="14" xfId="2" applyNumberFormat="1" applyFont="1" applyBorder="1" applyAlignment="1">
      <alignment horizontal="right" vertical="center"/>
    </xf>
    <xf numFmtId="3" fontId="27" fillId="0" borderId="14" xfId="2" applyNumberFormat="1" applyFont="1" applyBorder="1" applyAlignment="1">
      <alignment horizontal="right" vertical="center"/>
    </xf>
    <xf numFmtId="1" fontId="27" fillId="0" borderId="14" xfId="2" applyNumberFormat="1" applyFont="1" applyBorder="1" applyAlignment="1">
      <alignment horizontal="right" vertical="center"/>
    </xf>
    <xf numFmtId="165" fontId="7" fillId="0" borderId="14" xfId="9" applyNumberFormat="1" applyFont="1" applyFill="1" applyBorder="1" applyAlignment="1">
      <alignment horizontal="justify" vertical="center" wrapText="1"/>
    </xf>
    <xf numFmtId="0" fontId="25" fillId="0" borderId="14" xfId="0" applyFont="1" applyBorder="1" applyAlignment="1">
      <alignment horizontal="center" vertical="center" wrapText="1"/>
    </xf>
    <xf numFmtId="165" fontId="7" fillId="0" borderId="14" xfId="9" applyNumberFormat="1" applyFont="1" applyFill="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center" vertical="center" wrapText="1"/>
    </xf>
    <xf numFmtId="0" fontId="7" fillId="0" borderId="15" xfId="0" applyFont="1" applyBorder="1" applyAlignment="1">
      <alignment vertical="center" wrapText="1"/>
    </xf>
    <xf numFmtId="0" fontId="10" fillId="0" borderId="15" xfId="0" applyFont="1" applyBorder="1" applyAlignment="1">
      <alignment horizontal="center" vertical="center" wrapText="1"/>
    </xf>
    <xf numFmtId="1" fontId="4" fillId="0" borderId="15" xfId="2" applyNumberFormat="1" applyFont="1" applyBorder="1" applyAlignment="1">
      <alignment horizontal="center" vertical="center" wrapText="1"/>
    </xf>
    <xf numFmtId="0" fontId="21" fillId="0" borderId="15" xfId="0" applyFont="1" applyBorder="1" applyAlignment="1">
      <alignment horizontal="center" vertical="center" wrapText="1"/>
    </xf>
    <xf numFmtId="3" fontId="7" fillId="0" borderId="15" xfId="0" applyNumberFormat="1" applyFont="1" applyBorder="1" applyAlignment="1">
      <alignment horizontal="right" vertical="center"/>
    </xf>
    <xf numFmtId="1" fontId="4" fillId="0" borderId="15" xfId="2" applyNumberFormat="1" applyFont="1" applyBorder="1" applyAlignment="1">
      <alignment horizontal="right" vertical="center"/>
    </xf>
    <xf numFmtId="3" fontId="27" fillId="0" borderId="15" xfId="2" applyNumberFormat="1" applyFont="1" applyBorder="1" applyAlignment="1">
      <alignment horizontal="right" vertical="center"/>
    </xf>
    <xf numFmtId="1" fontId="27" fillId="0" borderId="15" xfId="2" applyNumberFormat="1" applyFont="1" applyBorder="1" applyAlignment="1">
      <alignment horizontal="right" vertical="center"/>
    </xf>
    <xf numFmtId="1" fontId="7" fillId="0" borderId="15" xfId="2" applyNumberFormat="1" applyFont="1" applyBorder="1" applyAlignment="1">
      <alignment horizontal="center" vertical="center"/>
    </xf>
    <xf numFmtId="1" fontId="4" fillId="0" borderId="0" xfId="2" applyNumberFormat="1" applyFont="1" applyAlignment="1">
      <alignment horizontal="center" vertical="center"/>
    </xf>
    <xf numFmtId="1" fontId="4" fillId="0" borderId="0" xfId="2" applyNumberFormat="1" applyFont="1" applyAlignment="1">
      <alignment vertical="center" wrapText="1"/>
    </xf>
    <xf numFmtId="1" fontId="4" fillId="0" borderId="0" xfId="2" applyNumberFormat="1" applyFont="1" applyAlignment="1">
      <alignment horizontal="center" vertical="center" wrapText="1"/>
    </xf>
    <xf numFmtId="1" fontId="10" fillId="0" borderId="0" xfId="2" applyNumberFormat="1" applyFont="1" applyAlignment="1">
      <alignment horizontal="center" vertical="center" wrapText="1"/>
    </xf>
    <xf numFmtId="3" fontId="27" fillId="0" borderId="0" xfId="2" applyNumberFormat="1" applyFont="1" applyAlignment="1">
      <alignment horizontal="right" vertical="center"/>
    </xf>
    <xf numFmtId="1" fontId="27" fillId="0" borderId="0" xfId="2" applyNumberFormat="1" applyFont="1" applyAlignment="1">
      <alignment horizontal="right" vertical="center"/>
    </xf>
    <xf numFmtId="1" fontId="7" fillId="0" borderId="0" xfId="2" applyNumberFormat="1" applyFont="1" applyAlignment="1">
      <alignment horizontal="center" vertical="center"/>
    </xf>
    <xf numFmtId="0" fontId="3" fillId="0" borderId="0" xfId="0" applyFont="1" applyAlignment="1">
      <alignment vertical="center" wrapText="1"/>
    </xf>
    <xf numFmtId="0" fontId="25" fillId="0" borderId="0" xfId="0" applyFont="1" applyAlignment="1">
      <alignment vertical="center" wrapText="1"/>
    </xf>
    <xf numFmtId="0" fontId="3" fillId="0" borderId="0" xfId="0" applyFont="1" applyAlignment="1">
      <alignment horizontal="center" vertical="center" wrapText="1"/>
    </xf>
    <xf numFmtId="0" fontId="29" fillId="0" borderId="0" xfId="0" applyFont="1" applyAlignment="1">
      <alignment vertical="center" wrapText="1"/>
    </xf>
    <xf numFmtId="3" fontId="7" fillId="0" borderId="18" xfId="2" applyNumberFormat="1" applyFont="1" applyBorder="1" applyAlignment="1">
      <alignment horizontal="center" vertical="center" wrapText="1"/>
    </xf>
    <xf numFmtId="3" fontId="11" fillId="0" borderId="13" xfId="2" applyNumberFormat="1" applyFont="1" applyBorder="1" applyAlignment="1">
      <alignment horizontal="center" vertical="center" wrapText="1"/>
    </xf>
    <xf numFmtId="3" fontId="11" fillId="0" borderId="13" xfId="2" applyNumberFormat="1" applyFont="1" applyBorder="1" applyAlignment="1">
      <alignment horizontal="right" vertical="center" wrapText="1"/>
    </xf>
    <xf numFmtId="3" fontId="14" fillId="0" borderId="0" xfId="2" applyNumberFormat="1" applyFont="1" applyAlignment="1">
      <alignment horizontal="center" vertical="center" wrapText="1"/>
    </xf>
    <xf numFmtId="0" fontId="11" fillId="0" borderId="19" xfId="0" applyFont="1" applyBorder="1" applyAlignment="1">
      <alignment horizontal="center" vertical="center" wrapText="1"/>
    </xf>
    <xf numFmtId="0" fontId="11" fillId="0" borderId="19" xfId="0" applyFont="1" applyBorder="1" applyAlignment="1">
      <alignment horizontal="left" vertical="center" wrapText="1"/>
    </xf>
    <xf numFmtId="1" fontId="4" fillId="0" borderId="19" xfId="2" applyNumberFormat="1" applyFont="1" applyBorder="1" applyAlignment="1">
      <alignment horizontal="center" vertical="center" wrapText="1"/>
    </xf>
    <xf numFmtId="0" fontId="23" fillId="0" borderId="19" xfId="0" applyFont="1" applyBorder="1" applyAlignment="1">
      <alignment horizontal="center" vertical="center" wrapText="1"/>
    </xf>
    <xf numFmtId="3" fontId="11" fillId="0" borderId="19" xfId="2" applyNumberFormat="1" applyFont="1" applyBorder="1" applyAlignment="1">
      <alignment horizontal="right" vertical="center" wrapText="1"/>
    </xf>
    <xf numFmtId="1" fontId="4" fillId="0" borderId="19" xfId="2" applyNumberFormat="1" applyFont="1" applyBorder="1" applyAlignment="1">
      <alignment horizontal="right" vertical="center"/>
    </xf>
    <xf numFmtId="0" fontId="11" fillId="0" borderId="14" xfId="0" applyFont="1" applyBorder="1" applyAlignment="1">
      <alignment horizontal="left" vertical="center" wrapText="1"/>
    </xf>
    <xf numFmtId="165" fontId="11" fillId="0" borderId="14" xfId="0" applyNumberFormat="1" applyFont="1" applyBorder="1" applyAlignment="1">
      <alignment horizontal="center" vertical="center" wrapText="1"/>
    </xf>
    <xf numFmtId="0" fontId="11" fillId="0" borderId="14" xfId="8" applyFont="1" applyBorder="1" applyAlignment="1">
      <alignment horizontal="justify" vertical="center" wrapText="1"/>
    </xf>
    <xf numFmtId="0" fontId="11" fillId="0" borderId="14" xfId="8" applyFont="1" applyBorder="1" applyAlignment="1">
      <alignment horizontal="center" vertical="center" wrapText="1"/>
    </xf>
    <xf numFmtId="165" fontId="11" fillId="0" borderId="14" xfId="9" applyNumberFormat="1" applyFont="1" applyFill="1" applyBorder="1" applyAlignment="1">
      <alignment horizontal="right" vertical="center" wrapText="1"/>
    </xf>
    <xf numFmtId="165" fontId="11" fillId="0" borderId="14" xfId="9" applyNumberFormat="1" applyFont="1" applyFill="1" applyBorder="1" applyAlignment="1">
      <alignment horizontal="center" vertical="center" wrapText="1"/>
    </xf>
    <xf numFmtId="165" fontId="7" fillId="0" borderId="14" xfId="9" applyNumberFormat="1" applyFont="1" applyFill="1" applyBorder="1" applyAlignment="1">
      <alignment horizontal="right" vertical="center"/>
    </xf>
    <xf numFmtId="165" fontId="7" fillId="0" borderId="14" xfId="9" applyNumberFormat="1" applyFont="1" applyFill="1" applyBorder="1" applyAlignment="1">
      <alignment horizontal="center" vertical="center" wrapText="1"/>
    </xf>
    <xf numFmtId="0" fontId="11" fillId="0" borderId="14" xfId="0" applyFont="1" applyBorder="1" applyAlignment="1">
      <alignment vertical="center" wrapText="1"/>
    </xf>
    <xf numFmtId="165" fontId="11" fillId="0" borderId="14" xfId="9" applyNumberFormat="1" applyFont="1" applyFill="1" applyBorder="1" applyAlignment="1">
      <alignment vertical="center" wrapText="1"/>
    </xf>
    <xf numFmtId="3" fontId="30" fillId="0" borderId="0" xfId="2" applyNumberFormat="1" applyFont="1" applyAlignment="1">
      <alignment horizontal="center" vertical="center" wrapText="1"/>
    </xf>
    <xf numFmtId="3" fontId="14" fillId="3" borderId="0" xfId="2" applyNumberFormat="1" applyFont="1" applyFill="1" applyAlignment="1">
      <alignment horizontal="center" vertical="center" wrapText="1"/>
    </xf>
    <xf numFmtId="165" fontId="11" fillId="0" borderId="14" xfId="0" applyNumberFormat="1" applyFont="1" applyBorder="1" applyAlignment="1">
      <alignment vertical="center" wrapText="1"/>
    </xf>
    <xf numFmtId="3" fontId="31" fillId="0" borderId="14" xfId="0" applyNumberFormat="1" applyFont="1" applyBorder="1" applyAlignment="1">
      <alignment horizontal="right" vertical="center"/>
    </xf>
    <xf numFmtId="0" fontId="25" fillId="0" borderId="0" xfId="0" applyFont="1" applyAlignment="1">
      <alignment horizontal="center" vertical="center" wrapText="1"/>
    </xf>
    <xf numFmtId="0" fontId="25" fillId="0" borderId="0" xfId="0" applyFont="1" applyAlignment="1">
      <alignment horizontal="center"/>
    </xf>
    <xf numFmtId="0" fontId="25" fillId="0" borderId="0" xfId="0" applyFont="1"/>
    <xf numFmtId="0" fontId="32" fillId="0" borderId="0" xfId="0" applyFont="1" applyAlignment="1">
      <alignment horizontal="center" vertical="center" wrapText="1"/>
    </xf>
    <xf numFmtId="0" fontId="11" fillId="0" borderId="13" xfId="0" applyFont="1" applyBorder="1" applyAlignment="1">
      <alignment horizontal="center" vertical="center" wrapText="1"/>
    </xf>
    <xf numFmtId="1" fontId="4" fillId="0" borderId="13" xfId="2" applyNumberFormat="1" applyFont="1" applyBorder="1" applyAlignment="1">
      <alignment horizontal="center" vertical="center" wrapText="1"/>
    </xf>
    <xf numFmtId="0" fontId="23" fillId="0" borderId="13" xfId="0" applyFont="1" applyBorder="1" applyAlignment="1">
      <alignment horizontal="center" vertical="center" wrapText="1"/>
    </xf>
    <xf numFmtId="165" fontId="11" fillId="0" borderId="13" xfId="0" applyNumberFormat="1" applyFont="1" applyBorder="1" applyAlignment="1">
      <alignment horizontal="center" vertical="center" wrapText="1"/>
    </xf>
    <xf numFmtId="1" fontId="4" fillId="0" borderId="13" xfId="2" applyNumberFormat="1" applyFont="1" applyBorder="1" applyAlignment="1">
      <alignment horizontal="right" vertical="center"/>
    </xf>
    <xf numFmtId="0" fontId="7" fillId="0" borderId="0" xfId="0" applyFont="1"/>
    <xf numFmtId="0" fontId="25" fillId="0" borderId="14" xfId="0" applyFont="1" applyBorder="1" applyAlignment="1">
      <alignment vertical="center" wrapText="1"/>
    </xf>
    <xf numFmtId="0" fontId="25" fillId="0" borderId="14" xfId="0" applyFont="1" applyBorder="1" applyAlignment="1">
      <alignment horizontal="center"/>
    </xf>
    <xf numFmtId="0" fontId="25" fillId="0" borderId="14" xfId="0" applyFont="1" applyBorder="1"/>
    <xf numFmtId="0" fontId="7" fillId="0" borderId="15" xfId="0" applyFont="1" applyBorder="1" applyAlignment="1">
      <alignment horizontal="justify" vertical="center" wrapText="1"/>
    </xf>
    <xf numFmtId="0" fontId="25" fillId="0" borderId="15" xfId="0" applyFont="1" applyBorder="1" applyAlignment="1">
      <alignment horizontal="center" vertical="center" wrapText="1"/>
    </xf>
    <xf numFmtId="0" fontId="26" fillId="0" borderId="15" xfId="0" applyFont="1" applyBorder="1" applyAlignment="1">
      <alignment horizontal="center" vertical="center" wrapText="1"/>
    </xf>
    <xf numFmtId="165" fontId="7" fillId="0" borderId="15" xfId="5" applyNumberFormat="1" applyFont="1" applyFill="1" applyBorder="1" applyAlignment="1">
      <alignment horizontal="center" vertical="center"/>
    </xf>
    <xf numFmtId="0" fontId="25" fillId="0" borderId="15" xfId="0" applyFont="1" applyBorder="1" applyAlignment="1">
      <alignment vertical="center" wrapText="1"/>
    </xf>
    <xf numFmtId="0" fontId="25" fillId="0" borderId="15" xfId="0" applyFont="1" applyBorder="1" applyAlignment="1">
      <alignment horizontal="center"/>
    </xf>
    <xf numFmtId="0" fontId="25" fillId="0" borderId="15" xfId="0" applyFont="1" applyBorder="1"/>
    <xf numFmtId="3" fontId="31" fillId="0" borderId="15" xfId="0" applyNumberFormat="1" applyFont="1" applyBorder="1" applyAlignment="1">
      <alignment horizontal="right" vertical="center"/>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33" fillId="2" borderId="0" xfId="0" applyFont="1" applyFill="1" applyAlignment="1">
      <alignment vertical="center" wrapText="1"/>
    </xf>
    <xf numFmtId="0" fontId="19" fillId="2" borderId="0" xfId="0" applyFont="1" applyFill="1" applyAlignment="1">
      <alignment vertical="center" wrapText="1"/>
    </xf>
    <xf numFmtId="0" fontId="34" fillId="2" borderId="0" xfId="0" applyFont="1" applyFill="1" applyAlignment="1">
      <alignment vertical="center" wrapText="1"/>
    </xf>
    <xf numFmtId="3" fontId="32" fillId="2" borderId="0" xfId="2" applyNumberFormat="1" applyFont="1" applyFill="1" applyAlignment="1">
      <alignment horizontal="center" vertical="center" wrapText="1"/>
    </xf>
    <xf numFmtId="3" fontId="3" fillId="2" borderId="0" xfId="2" applyNumberFormat="1" applyFont="1" applyFill="1" applyAlignment="1">
      <alignment horizontal="center" vertical="center" wrapText="1"/>
    </xf>
    <xf numFmtId="165" fontId="32" fillId="2" borderId="2" xfId="5" applyNumberFormat="1" applyFont="1" applyFill="1" applyBorder="1" applyAlignment="1">
      <alignment horizontal="right" vertical="center"/>
    </xf>
    <xf numFmtId="0" fontId="35" fillId="2" borderId="0" xfId="0" applyFont="1" applyFill="1" applyAlignment="1">
      <alignment vertical="center" wrapText="1"/>
    </xf>
    <xf numFmtId="0" fontId="32" fillId="2" borderId="0" xfId="0" applyFont="1" applyFill="1" applyAlignment="1">
      <alignment horizontal="center" vertical="center" wrapText="1"/>
    </xf>
    <xf numFmtId="3" fontId="7" fillId="2" borderId="0" xfId="2" applyNumberFormat="1" applyFont="1" applyFill="1" applyAlignment="1">
      <alignment horizontal="center" vertical="center" wrapText="1"/>
    </xf>
    <xf numFmtId="3" fontId="11" fillId="2" borderId="0" xfId="2" applyNumberFormat="1" applyFont="1" applyFill="1" applyAlignment="1">
      <alignment horizontal="center" vertical="center" wrapText="1"/>
    </xf>
    <xf numFmtId="165" fontId="7" fillId="2" borderId="15" xfId="7" applyNumberFormat="1" applyFont="1" applyFill="1" applyBorder="1" applyAlignment="1">
      <alignment vertical="center"/>
    </xf>
    <xf numFmtId="0" fontId="7" fillId="2" borderId="2" xfId="0" applyFont="1" applyFill="1" applyBorder="1" applyAlignment="1">
      <alignment horizontal="center" vertical="center" wrapText="1"/>
    </xf>
    <xf numFmtId="0" fontId="36" fillId="2" borderId="0" xfId="0" applyFont="1" applyFill="1" applyAlignment="1">
      <alignment horizontal="center" vertical="center" wrapText="1"/>
    </xf>
    <xf numFmtId="165" fontId="36" fillId="2" borderId="0" xfId="0" applyNumberFormat="1" applyFont="1" applyFill="1" applyAlignment="1">
      <alignment horizontal="center" vertical="center" wrapText="1"/>
    </xf>
    <xf numFmtId="0" fontId="11" fillId="2" borderId="14" xfId="0" applyFont="1" applyFill="1" applyBorder="1" applyAlignment="1">
      <alignment horizontal="center" vertical="center" wrapText="1"/>
    </xf>
    <xf numFmtId="0" fontId="11" fillId="2" borderId="14" xfId="0" applyFont="1" applyFill="1" applyBorder="1" applyAlignment="1">
      <alignment horizontal="left" vertical="center" wrapText="1"/>
    </xf>
    <xf numFmtId="165" fontId="11" fillId="2" borderId="14" xfId="0" applyNumberFormat="1" applyFont="1" applyFill="1" applyBorder="1" applyAlignment="1">
      <alignment horizontal="center" vertical="center" wrapText="1"/>
    </xf>
    <xf numFmtId="0" fontId="37" fillId="2" borderId="0" xfId="0" applyFont="1" applyFill="1" applyAlignment="1">
      <alignment horizontal="center" vertical="center" wrapText="1"/>
    </xf>
    <xf numFmtId="0" fontId="7" fillId="2" borderId="14" xfId="0" applyFont="1" applyFill="1" applyBorder="1" applyAlignment="1">
      <alignment horizontal="center" vertical="center" wrapText="1"/>
    </xf>
    <xf numFmtId="0" fontId="7" fillId="2" borderId="14" xfId="0" applyFont="1" applyFill="1" applyBorder="1" applyAlignment="1">
      <alignment horizontal="justify" vertical="center" wrapText="1"/>
    </xf>
    <xf numFmtId="0" fontId="7" fillId="2" borderId="14" xfId="0" applyFont="1" applyFill="1" applyBorder="1" applyAlignment="1">
      <alignment vertical="center" wrapText="1"/>
    </xf>
    <xf numFmtId="165" fontId="7" fillId="2" borderId="14" xfId="13" applyNumberFormat="1" applyFont="1" applyFill="1" applyBorder="1" applyAlignment="1">
      <alignment horizontal="right" vertical="center" wrapText="1"/>
    </xf>
    <xf numFmtId="165" fontId="7" fillId="2" borderId="14" xfId="13" applyNumberFormat="1" applyFont="1" applyFill="1" applyBorder="1" applyAlignment="1">
      <alignment vertical="center"/>
    </xf>
    <xf numFmtId="165" fontId="7" fillId="0" borderId="14" xfId="13" applyNumberFormat="1" applyFont="1" applyFill="1" applyBorder="1" applyAlignment="1">
      <alignment horizontal="right" vertical="center" wrapText="1"/>
    </xf>
    <xf numFmtId="165" fontId="31" fillId="0" borderId="14" xfId="13" applyNumberFormat="1" applyFont="1" applyFill="1" applyBorder="1" applyAlignment="1">
      <alignment horizontal="right" vertical="center" wrapText="1"/>
    </xf>
    <xf numFmtId="0" fontId="38" fillId="2" borderId="0" xfId="0" applyFont="1" applyFill="1" applyAlignment="1">
      <alignment vertical="center" wrapText="1"/>
    </xf>
    <xf numFmtId="0" fontId="11" fillId="2" borderId="14" xfId="8" applyFont="1" applyFill="1" applyBorder="1" applyAlignment="1">
      <alignment horizontal="justify" vertical="center" wrapText="1"/>
    </xf>
    <xf numFmtId="165" fontId="11" fillId="2" borderId="14" xfId="13" applyNumberFormat="1" applyFont="1" applyFill="1" applyBorder="1" applyAlignment="1">
      <alignment horizontal="right" vertical="center" wrapText="1"/>
    </xf>
    <xf numFmtId="165" fontId="11" fillId="2" borderId="14" xfId="13" applyNumberFormat="1" applyFont="1" applyFill="1" applyBorder="1" applyAlignment="1">
      <alignment horizontal="center" vertical="center" wrapText="1"/>
    </xf>
    <xf numFmtId="165" fontId="38" fillId="2" borderId="0" xfId="0" applyNumberFormat="1" applyFont="1" applyFill="1" applyAlignment="1">
      <alignment vertical="center" wrapText="1"/>
    </xf>
    <xf numFmtId="165" fontId="7" fillId="2" borderId="14" xfId="13" applyNumberFormat="1" applyFont="1" applyFill="1" applyBorder="1" applyAlignment="1">
      <alignment horizontal="justify" vertical="center" wrapText="1"/>
    </xf>
    <xf numFmtId="165" fontId="7" fillId="2" borderId="0" xfId="13" applyNumberFormat="1" applyFont="1" applyFill="1" applyBorder="1" applyAlignment="1">
      <alignment horizontal="right" vertical="center" wrapText="1"/>
    </xf>
    <xf numFmtId="165" fontId="7" fillId="0" borderId="14" xfId="13" applyNumberFormat="1" applyFont="1" applyBorder="1" applyAlignment="1">
      <alignment vertical="center" wrapText="1"/>
    </xf>
    <xf numFmtId="165" fontId="11" fillId="0" borderId="14" xfId="13" applyNumberFormat="1" applyFont="1" applyBorder="1" applyAlignment="1">
      <alignment vertical="center" wrapText="1"/>
    </xf>
    <xf numFmtId="165" fontId="31" fillId="0" borderId="14" xfId="13" applyNumberFormat="1" applyFont="1" applyBorder="1" applyAlignment="1">
      <alignment vertical="center" wrapText="1"/>
    </xf>
    <xf numFmtId="0" fontId="25" fillId="0" borderId="14" xfId="0" applyFont="1" applyBorder="1" applyAlignment="1">
      <alignment vertical="center"/>
    </xf>
    <xf numFmtId="165" fontId="39" fillId="0" borderId="14" xfId="0" applyNumberFormat="1" applyFont="1" applyBorder="1" applyAlignment="1">
      <alignment vertical="center"/>
    </xf>
    <xf numFmtId="165" fontId="40" fillId="0" borderId="14" xfId="0" applyNumberFormat="1" applyFont="1" applyBorder="1" applyAlignment="1">
      <alignment vertical="center"/>
    </xf>
    <xf numFmtId="165" fontId="39" fillId="0" borderId="0" xfId="0" applyNumberFormat="1" applyFont="1" applyAlignment="1">
      <alignment vertical="center"/>
    </xf>
    <xf numFmtId="0" fontId="25" fillId="0" borderId="0" xfId="0" applyFont="1" applyAlignment="1">
      <alignment vertical="center"/>
    </xf>
    <xf numFmtId="165" fontId="7" fillId="2" borderId="14" xfId="0" applyNumberFormat="1" applyFont="1" applyFill="1" applyBorder="1" applyAlignment="1">
      <alignment horizontal="right" vertical="center" wrapText="1"/>
    </xf>
    <xf numFmtId="3" fontId="7" fillId="2" borderId="14" xfId="0" applyNumberFormat="1" applyFont="1" applyFill="1" applyBorder="1" applyAlignment="1">
      <alignment vertical="center"/>
    </xf>
    <xf numFmtId="165" fontId="25" fillId="0" borderId="14" xfId="0" applyNumberFormat="1" applyFont="1" applyBorder="1" applyAlignment="1">
      <alignment vertical="center"/>
    </xf>
    <xf numFmtId="0" fontId="41" fillId="0" borderId="14" xfId="0" applyFont="1" applyBorder="1" applyAlignment="1">
      <alignment vertical="center"/>
    </xf>
    <xf numFmtId="43" fontId="25" fillId="0" borderId="14" xfId="0" applyNumberFormat="1" applyFont="1" applyBorder="1" applyAlignment="1">
      <alignment vertical="center"/>
    </xf>
    <xf numFmtId="165" fontId="25" fillId="0" borderId="14" xfId="13" applyNumberFormat="1" applyFont="1" applyBorder="1" applyAlignment="1">
      <alignment vertical="center"/>
    </xf>
    <xf numFmtId="165" fontId="25" fillId="0" borderId="0" xfId="0" applyNumberFormat="1" applyFont="1" applyAlignment="1">
      <alignment vertical="center"/>
    </xf>
    <xf numFmtId="0" fontId="11" fillId="2" borderId="14" xfId="0" applyFont="1" applyFill="1" applyBorder="1" applyAlignment="1">
      <alignment vertical="center" wrapText="1"/>
    </xf>
    <xf numFmtId="165" fontId="11" fillId="2" borderId="14" xfId="13" applyNumberFormat="1" applyFont="1" applyFill="1" applyBorder="1" applyAlignment="1">
      <alignment vertical="center" wrapText="1"/>
    </xf>
    <xf numFmtId="0" fontId="7" fillId="2" borderId="14" xfId="0" applyFont="1" applyFill="1" applyBorder="1" applyAlignment="1">
      <alignment horizontal="left" vertical="center" wrapText="1"/>
    </xf>
    <xf numFmtId="165" fontId="7" fillId="2" borderId="14" xfId="13" applyNumberFormat="1" applyFont="1" applyFill="1" applyBorder="1" applyAlignment="1">
      <alignment horizontal="right" vertical="center"/>
    </xf>
    <xf numFmtId="165" fontId="7" fillId="2" borderId="14" xfId="13" applyNumberFormat="1" applyFont="1" applyFill="1" applyBorder="1" applyAlignment="1">
      <alignment vertical="center" wrapText="1"/>
    </xf>
    <xf numFmtId="165" fontId="36" fillId="2" borderId="0" xfId="5" applyNumberFormat="1" applyFont="1" applyFill="1" applyAlignment="1">
      <alignment horizontal="center" vertical="center" wrapText="1"/>
    </xf>
    <xf numFmtId="165" fontId="19" fillId="2" borderId="0" xfId="0" applyNumberFormat="1" applyFont="1" applyFill="1" applyAlignment="1">
      <alignment vertical="center" wrapText="1"/>
    </xf>
    <xf numFmtId="165" fontId="31" fillId="2" borderId="14" xfId="13" applyNumberFormat="1" applyFont="1" applyFill="1" applyBorder="1" applyAlignment="1">
      <alignment horizontal="right" vertical="center" wrapText="1"/>
    </xf>
    <xf numFmtId="3" fontId="4" fillId="2" borderId="0" xfId="0" applyNumberFormat="1" applyFont="1" applyFill="1" applyAlignment="1">
      <alignment horizontal="right" wrapText="1"/>
    </xf>
    <xf numFmtId="3" fontId="4" fillId="2" borderId="0" xfId="0" applyNumberFormat="1" applyFont="1" applyFill="1" applyAlignment="1">
      <alignment horizontal="center" wrapText="1"/>
    </xf>
    <xf numFmtId="3" fontId="4" fillId="2" borderId="0" xfId="0" applyNumberFormat="1" applyFont="1" applyFill="1" applyAlignment="1">
      <alignment horizontal="right" vertical="top" wrapText="1"/>
    </xf>
    <xf numFmtId="3" fontId="4" fillId="2" borderId="0" xfId="0" applyNumberFormat="1" applyFont="1" applyFill="1" applyAlignment="1">
      <alignment horizontal="center" vertical="top" wrapText="1"/>
    </xf>
    <xf numFmtId="3" fontId="36" fillId="2" borderId="0" xfId="0" applyNumberFormat="1" applyFont="1" applyFill="1" applyAlignment="1">
      <alignment horizontal="center" vertical="center" wrapText="1"/>
    </xf>
    <xf numFmtId="3" fontId="25" fillId="2" borderId="0" xfId="0" applyNumberFormat="1" applyFont="1" applyFill="1" applyAlignment="1">
      <alignment vertical="center" wrapText="1"/>
    </xf>
    <xf numFmtId="3" fontId="25" fillId="2" borderId="0" xfId="0" applyNumberFormat="1" applyFont="1" applyFill="1" applyAlignment="1">
      <alignment horizontal="center" vertical="center" wrapText="1"/>
    </xf>
    <xf numFmtId="0" fontId="25" fillId="2" borderId="0" xfId="0" applyFont="1" applyFill="1" applyAlignment="1">
      <alignment horizontal="center" vertical="center" wrapText="1"/>
    </xf>
    <xf numFmtId="0" fontId="25" fillId="2" borderId="0" xfId="0" applyFont="1" applyFill="1" applyAlignment="1">
      <alignment vertical="center" wrapText="1"/>
    </xf>
    <xf numFmtId="1" fontId="32" fillId="0" borderId="0" xfId="2" applyNumberFormat="1" applyFont="1" applyAlignment="1">
      <alignment vertical="center"/>
    </xf>
    <xf numFmtId="0" fontId="42" fillId="0" borderId="0" xfId="3" applyFont="1" applyAlignment="1">
      <alignment horizontal="center" vertical="center" wrapText="1" readingOrder="1"/>
    </xf>
    <xf numFmtId="0" fontId="5" fillId="0" borderId="0" xfId="3" applyFont="1" applyAlignment="1">
      <alignment horizontal="center" vertical="center" wrapText="1" readingOrder="1"/>
    </xf>
    <xf numFmtId="0" fontId="42" fillId="0" borderId="0" xfId="3" applyFont="1" applyAlignment="1">
      <alignment vertical="center" wrapText="1" readingOrder="1"/>
    </xf>
    <xf numFmtId="3" fontId="7" fillId="0" borderId="2" xfId="2" applyNumberFormat="1" applyFont="1" applyBorder="1" applyAlignment="1">
      <alignment vertical="center" wrapText="1"/>
    </xf>
    <xf numFmtId="0" fontId="7" fillId="0" borderId="3" xfId="0" applyFont="1" applyBorder="1" applyAlignment="1">
      <alignment horizontal="center" vertical="center" wrapText="1"/>
    </xf>
    <xf numFmtId="3" fontId="9" fillId="0" borderId="2" xfId="2" applyNumberFormat="1" applyFont="1" applyBorder="1" applyAlignment="1">
      <alignment vertical="center" wrapText="1"/>
    </xf>
    <xf numFmtId="0" fontId="7" fillId="0" borderId="10" xfId="0" applyFont="1" applyBorder="1" applyAlignment="1">
      <alignment horizontal="center" vertical="center" wrapText="1"/>
    </xf>
    <xf numFmtId="3" fontId="7" fillId="0" borderId="0" xfId="2" quotePrefix="1" applyNumberFormat="1" applyFont="1" applyAlignment="1">
      <alignment horizontal="center" vertical="center" wrapText="1"/>
    </xf>
    <xf numFmtId="3" fontId="11" fillId="0" borderId="13" xfId="2" quotePrefix="1" applyNumberFormat="1" applyFont="1" applyBorder="1" applyAlignment="1">
      <alignment horizontal="center" vertical="center" wrapText="1"/>
    </xf>
    <xf numFmtId="3" fontId="11" fillId="0" borderId="13" xfId="2" quotePrefix="1" applyNumberFormat="1" applyFont="1" applyBorder="1" applyAlignment="1">
      <alignment horizontal="right" vertical="center" wrapText="1"/>
    </xf>
    <xf numFmtId="3" fontId="11" fillId="0" borderId="0" xfId="2" applyNumberFormat="1" applyFont="1" applyAlignment="1">
      <alignment vertical="center" wrapText="1"/>
    </xf>
    <xf numFmtId="3" fontId="11" fillId="0" borderId="14" xfId="2" quotePrefix="1" applyNumberFormat="1" applyFont="1" applyBorder="1" applyAlignment="1">
      <alignment horizontal="center" vertical="center" wrapText="1"/>
    </xf>
    <xf numFmtId="3" fontId="11" fillId="0" borderId="14" xfId="2" applyNumberFormat="1" applyFont="1" applyBorder="1" applyAlignment="1">
      <alignment horizontal="left" vertical="center" wrapText="1"/>
    </xf>
    <xf numFmtId="3" fontId="11" fillId="0" borderId="14" xfId="2" quotePrefix="1" applyNumberFormat="1" applyFont="1" applyBorder="1" applyAlignment="1">
      <alignment horizontal="right" vertical="center" wrapText="1"/>
    </xf>
    <xf numFmtId="49" fontId="11" fillId="0" borderId="14" xfId="2" applyNumberFormat="1" applyFont="1" applyBorder="1" applyAlignment="1">
      <alignment horizontal="center" vertical="center"/>
    </xf>
    <xf numFmtId="1" fontId="11" fillId="0" borderId="14" xfId="2" applyNumberFormat="1" applyFont="1" applyBorder="1" applyAlignment="1">
      <alignment horizontal="left" vertical="center" wrapText="1"/>
    </xf>
    <xf numFmtId="1" fontId="7" fillId="0" borderId="14" xfId="2" applyNumberFormat="1" applyFont="1" applyBorder="1" applyAlignment="1">
      <alignment vertical="center"/>
    </xf>
    <xf numFmtId="1" fontId="7" fillId="0" borderId="14" xfId="2" applyNumberFormat="1" applyFont="1" applyBorder="1" applyAlignment="1">
      <alignment horizontal="right" vertical="center"/>
    </xf>
    <xf numFmtId="1" fontId="7" fillId="0" borderId="0" xfId="2" applyNumberFormat="1" applyFont="1" applyAlignment="1">
      <alignment vertical="center"/>
    </xf>
    <xf numFmtId="1" fontId="11" fillId="0" borderId="14" xfId="2" applyNumberFormat="1" applyFont="1" applyBorder="1" applyAlignment="1">
      <alignment vertical="center" wrapText="1"/>
    </xf>
    <xf numFmtId="1" fontId="11" fillId="0" borderId="14" xfId="2" applyNumberFormat="1" applyFont="1" applyBorder="1" applyAlignment="1">
      <alignment horizontal="center" vertical="center" wrapText="1"/>
    </xf>
    <xf numFmtId="1" fontId="11" fillId="0" borderId="14" xfId="2" applyNumberFormat="1" applyFont="1" applyBorder="1" applyAlignment="1">
      <alignment horizontal="right" vertical="center"/>
    </xf>
    <xf numFmtId="1" fontId="11" fillId="0" borderId="0" xfId="2" applyNumberFormat="1" applyFont="1" applyAlignment="1">
      <alignment vertical="center"/>
    </xf>
    <xf numFmtId="1" fontId="9" fillId="0" borderId="14" xfId="2" applyNumberFormat="1" applyFont="1" applyBorder="1" applyAlignment="1">
      <alignment horizontal="center" vertical="center" wrapText="1"/>
    </xf>
    <xf numFmtId="1" fontId="9" fillId="0" borderId="14" xfId="2" applyNumberFormat="1" applyFont="1" applyBorder="1" applyAlignment="1">
      <alignment horizontal="right" vertical="center"/>
    </xf>
    <xf numFmtId="1" fontId="9" fillId="0" borderId="0" xfId="2" applyNumberFormat="1" applyFont="1" applyAlignment="1">
      <alignment vertical="center"/>
    </xf>
    <xf numFmtId="165" fontId="11" fillId="0" borderId="14" xfId="5" applyNumberFormat="1" applyFont="1" applyBorder="1" applyAlignment="1">
      <alignment horizontal="right" vertical="center"/>
    </xf>
    <xf numFmtId="1" fontId="7" fillId="0" borderId="14" xfId="2" quotePrefix="1" applyNumberFormat="1" applyFont="1" applyBorder="1" applyAlignment="1">
      <alignment horizontal="center" vertical="center" wrapText="1"/>
    </xf>
    <xf numFmtId="0" fontId="7" fillId="0" borderId="14" xfId="14" applyFont="1" applyBorder="1" applyAlignment="1">
      <alignment horizontal="center" vertical="center" wrapText="1" shrinkToFit="1"/>
    </xf>
    <xf numFmtId="0" fontId="10" fillId="0" borderId="14" xfId="14" applyFont="1" applyBorder="1" applyAlignment="1">
      <alignment horizontal="center" vertical="center" wrapText="1" shrinkToFit="1"/>
    </xf>
    <xf numFmtId="3" fontId="7" fillId="0" borderId="14" xfId="2" applyNumberFormat="1" applyFont="1" applyBorder="1" applyAlignment="1">
      <alignment horizontal="right" vertical="center"/>
    </xf>
    <xf numFmtId="3" fontId="7" fillId="0" borderId="14" xfId="5" quotePrefix="1" applyNumberFormat="1" applyFont="1" applyFill="1" applyBorder="1" applyAlignment="1">
      <alignment horizontal="right" vertical="center"/>
    </xf>
    <xf numFmtId="166" fontId="7" fillId="0" borderId="14" xfId="5" applyNumberFormat="1" applyFont="1" applyFill="1" applyBorder="1" applyAlignment="1">
      <alignment horizontal="right" vertical="center"/>
    </xf>
    <xf numFmtId="1" fontId="7" fillId="0" borderId="14" xfId="2" applyNumberFormat="1" applyFont="1" applyBorder="1" applyAlignment="1">
      <alignment horizontal="right" vertical="center" wrapText="1"/>
    </xf>
    <xf numFmtId="3" fontId="31" fillId="0" borderId="14" xfId="2" applyNumberFormat="1" applyFont="1" applyBorder="1" applyAlignment="1">
      <alignment horizontal="right" vertical="center"/>
    </xf>
    <xf numFmtId="49" fontId="7" fillId="0" borderId="15" xfId="2" applyNumberFormat="1" applyFont="1" applyBorder="1" applyAlignment="1">
      <alignment horizontal="center" vertical="center"/>
    </xf>
    <xf numFmtId="1" fontId="7" fillId="0" borderId="15" xfId="2" applyNumberFormat="1" applyFont="1" applyBorder="1" applyAlignment="1">
      <alignment horizontal="justify" vertical="center" wrapText="1"/>
    </xf>
    <xf numFmtId="1" fontId="7" fillId="0" borderId="15" xfId="2" applyNumberFormat="1" applyFont="1" applyBorder="1" applyAlignment="1">
      <alignment horizontal="center" vertical="center" wrapText="1"/>
    </xf>
    <xf numFmtId="0" fontId="7" fillId="0" borderId="15" xfId="14" applyFont="1" applyBorder="1" applyAlignment="1">
      <alignment horizontal="center" vertical="center" wrapText="1" shrinkToFit="1"/>
    </xf>
    <xf numFmtId="1" fontId="46" fillId="0" borderId="15" xfId="2" applyNumberFormat="1" applyFont="1" applyBorder="1" applyAlignment="1">
      <alignment horizontal="center" vertical="center" wrapText="1"/>
    </xf>
    <xf numFmtId="0" fontId="10" fillId="0" borderId="15" xfId="14" applyFont="1" applyBorder="1" applyAlignment="1">
      <alignment horizontal="center" vertical="center" wrapText="1" shrinkToFit="1"/>
    </xf>
    <xf numFmtId="165" fontId="7" fillId="0" borderId="15" xfId="15" applyNumberFormat="1" applyFont="1" applyFill="1" applyBorder="1" applyAlignment="1">
      <alignment horizontal="right" vertical="center" shrinkToFit="1"/>
    </xf>
    <xf numFmtId="1" fontId="7" fillId="0" borderId="15" xfId="2" applyNumberFormat="1" applyFont="1" applyBorder="1" applyAlignment="1">
      <alignment vertical="center"/>
    </xf>
    <xf numFmtId="165" fontId="7" fillId="0" borderId="15" xfId="13" applyNumberFormat="1" applyFont="1" applyFill="1" applyBorder="1" applyAlignment="1">
      <alignment horizontal="right" vertical="center" shrinkToFit="1"/>
    </xf>
    <xf numFmtId="3" fontId="7" fillId="0" borderId="15" xfId="5" quotePrefix="1" applyNumberFormat="1" applyFont="1" applyFill="1" applyBorder="1" applyAlignment="1">
      <alignment horizontal="right" vertical="center"/>
    </xf>
    <xf numFmtId="3" fontId="31" fillId="0" borderId="15" xfId="2" applyNumberFormat="1" applyFont="1" applyBorder="1" applyAlignment="1">
      <alignment horizontal="right" vertical="center"/>
    </xf>
    <xf numFmtId="165" fontId="31" fillId="0" borderId="15" xfId="13" applyNumberFormat="1" applyFont="1" applyFill="1" applyBorder="1" applyAlignment="1">
      <alignment horizontal="right" vertical="center" shrinkToFit="1"/>
    </xf>
    <xf numFmtId="165" fontId="7" fillId="0" borderId="14" xfId="13" applyNumberFormat="1" applyFont="1" applyFill="1" applyBorder="1" applyAlignment="1">
      <alignment horizontal="right" vertical="center" shrinkToFit="1"/>
    </xf>
    <xf numFmtId="1" fontId="15" fillId="0" borderId="13" xfId="2" applyNumberFormat="1" applyFont="1" applyBorder="1" applyAlignment="1">
      <alignment horizontal="center" vertical="center"/>
    </xf>
    <xf numFmtId="1" fontId="15" fillId="0" borderId="13" xfId="2" applyNumberFormat="1" applyFont="1" applyBorder="1" applyAlignment="1">
      <alignment horizontal="center" vertical="center" wrapText="1"/>
    </xf>
    <xf numFmtId="1" fontId="7" fillId="0" borderId="13" xfId="2" applyNumberFormat="1" applyFont="1" applyBorder="1" applyAlignment="1">
      <alignment horizontal="center" vertical="center"/>
    </xf>
    <xf numFmtId="1" fontId="7" fillId="0" borderId="13" xfId="2" applyNumberFormat="1" applyFont="1" applyBorder="1" applyAlignment="1">
      <alignment vertical="center"/>
    </xf>
    <xf numFmtId="165" fontId="11" fillId="0" borderId="13" xfId="6" applyNumberFormat="1" applyFont="1" applyFill="1" applyBorder="1" applyAlignment="1">
      <alignment horizontal="right" vertical="center"/>
    </xf>
    <xf numFmtId="167" fontId="4" fillId="0" borderId="0" xfId="1" applyFont="1" applyAlignment="1">
      <alignment vertical="center"/>
    </xf>
    <xf numFmtId="165" fontId="11" fillId="0" borderId="14" xfId="6" applyNumberFormat="1" applyFont="1" applyFill="1" applyBorder="1" applyAlignment="1">
      <alignment horizontal="right" vertical="center"/>
    </xf>
    <xf numFmtId="3" fontId="7" fillId="0" borderId="14" xfId="0" applyNumberFormat="1" applyFont="1" applyBorder="1" applyAlignment="1">
      <alignment horizontal="justify" vertical="center" wrapText="1"/>
    </xf>
    <xf numFmtId="165" fontId="7" fillId="0" borderId="14" xfId="6" applyNumberFormat="1" applyFont="1" applyFill="1" applyBorder="1" applyAlignment="1">
      <alignment vertical="center"/>
    </xf>
    <xf numFmtId="0" fontId="7" fillId="0" borderId="14" xfId="0" quotePrefix="1" applyFont="1" applyBorder="1" applyAlignment="1">
      <alignment horizontal="justify" vertical="center" wrapText="1"/>
    </xf>
    <xf numFmtId="1" fontId="15" fillId="0" borderId="15" xfId="2" applyNumberFormat="1" applyFont="1" applyBorder="1" applyAlignment="1">
      <alignment horizontal="center" vertical="center"/>
    </xf>
    <xf numFmtId="0" fontId="11" fillId="0" borderId="15" xfId="0" applyFont="1" applyBorder="1" applyAlignment="1">
      <alignment horizontal="center" vertical="center" wrapText="1"/>
    </xf>
    <xf numFmtId="165" fontId="11" fillId="0" borderId="15" xfId="6" applyNumberFormat="1" applyFont="1" applyFill="1" applyBorder="1" applyAlignment="1">
      <alignment horizontal="right" vertical="center"/>
    </xf>
    <xf numFmtId="0" fontId="55" fillId="0" borderId="0" xfId="0" applyFont="1"/>
    <xf numFmtId="0" fontId="32" fillId="0" borderId="0" xfId="0" applyFont="1"/>
    <xf numFmtId="0" fontId="56" fillId="0" borderId="0" xfId="0" applyFont="1"/>
    <xf numFmtId="0" fontId="32" fillId="0" borderId="0" xfId="0" applyFont="1" applyAlignment="1">
      <alignment horizontal="center"/>
    </xf>
    <xf numFmtId="0" fontId="3" fillId="0" borderId="13" xfId="0" applyFont="1" applyBorder="1" applyAlignment="1">
      <alignment horizontal="center" vertical="center" wrapText="1"/>
    </xf>
    <xf numFmtId="3" fontId="3" fillId="0" borderId="13" xfId="0" applyNumberFormat="1" applyFont="1" applyBorder="1" applyAlignment="1">
      <alignment horizontal="right" vertical="center" wrapText="1"/>
    </xf>
    <xf numFmtId="3" fontId="32" fillId="0" borderId="0" xfId="0" applyNumberFormat="1" applyFont="1" applyAlignment="1">
      <alignment horizontal="center" vertical="center" wrapText="1"/>
    </xf>
    <xf numFmtId="0" fontId="32" fillId="0" borderId="14" xfId="0" applyFont="1" applyBorder="1" applyAlignment="1">
      <alignment horizontal="center"/>
    </xf>
    <xf numFmtId="0" fontId="32" fillId="0" borderId="14" xfId="0" applyFont="1" applyBorder="1"/>
    <xf numFmtId="3" fontId="32" fillId="0" borderId="14" xfId="0" applyNumberFormat="1" applyFont="1" applyBorder="1" applyAlignment="1">
      <alignment horizontal="right" vertical="center" wrapText="1"/>
    </xf>
    <xf numFmtId="3" fontId="32" fillId="0" borderId="14" xfId="0" applyNumberFormat="1" applyFont="1" applyBorder="1" applyAlignment="1">
      <alignment horizontal="right"/>
    </xf>
    <xf numFmtId="3" fontId="32" fillId="0" borderId="0" xfId="0" applyNumberFormat="1" applyFont="1"/>
    <xf numFmtId="0" fontId="32" fillId="0" borderId="15" xfId="0" applyFont="1" applyBorder="1" applyAlignment="1">
      <alignment horizontal="center"/>
    </xf>
    <xf numFmtId="0" fontId="32" fillId="0" borderId="15" xfId="0" applyFont="1" applyBorder="1"/>
    <xf numFmtId="3" fontId="32" fillId="0" borderId="15" xfId="0" applyNumberFormat="1" applyFont="1" applyBorder="1" applyAlignment="1">
      <alignment horizontal="right" vertical="center" wrapText="1"/>
    </xf>
    <xf numFmtId="3" fontId="32" fillId="0" borderId="15" xfId="0" applyNumberFormat="1" applyFont="1" applyBorder="1" applyAlignment="1">
      <alignment horizontal="right"/>
    </xf>
    <xf numFmtId="0" fontId="7" fillId="0" borderId="0" xfId="0" applyFont="1" applyAlignment="1">
      <alignment horizontal="center"/>
    </xf>
    <xf numFmtId="1" fontId="3" fillId="0" borderId="0" xfId="2" applyNumberFormat="1" applyFont="1" applyAlignment="1">
      <alignment vertical="center"/>
    </xf>
    <xf numFmtId="1" fontId="32" fillId="0" borderId="0" xfId="2" applyNumberFormat="1" applyFont="1" applyAlignment="1">
      <alignment horizontal="right" vertical="center"/>
    </xf>
    <xf numFmtId="165" fontId="5" fillId="0" borderId="0" xfId="5" applyNumberFormat="1" applyFont="1" applyFill="1" applyAlignment="1">
      <alignment horizontal="right" vertical="center"/>
    </xf>
    <xf numFmtId="3" fontId="7" fillId="0" borderId="2" xfId="2" applyNumberFormat="1" applyFont="1" applyBorder="1" applyAlignment="1">
      <alignment horizontal="center" vertical="center" wrapText="1"/>
    </xf>
    <xf numFmtId="3" fontId="9" fillId="0" borderId="2" xfId="2" applyNumberFormat="1" applyFont="1" applyBorder="1" applyAlignment="1">
      <alignment horizontal="center" vertical="center" wrapText="1"/>
    </xf>
    <xf numFmtId="3" fontId="7" fillId="0" borderId="3" xfId="2" applyNumberFormat="1" applyFont="1" applyBorder="1" applyAlignment="1">
      <alignment horizontal="center" vertical="center" wrapText="1"/>
    </xf>
    <xf numFmtId="3" fontId="7" fillId="0" borderId="4" xfId="2" applyNumberFormat="1" applyFont="1" applyBorder="1" applyAlignment="1">
      <alignment horizontal="center" vertical="center" wrapText="1"/>
    </xf>
    <xf numFmtId="3" fontId="7" fillId="0" borderId="10" xfId="2" applyNumberFormat="1" applyFont="1" applyBorder="1" applyAlignment="1">
      <alignment horizontal="center" vertical="center" wrapText="1"/>
    </xf>
    <xf numFmtId="0" fontId="8" fillId="0" borderId="2" xfId="3" applyFont="1" applyBorder="1"/>
    <xf numFmtId="3" fontId="7" fillId="0" borderId="5" xfId="2" applyNumberFormat="1" applyFont="1" applyBorder="1" applyAlignment="1">
      <alignment horizontal="center" vertical="center" wrapText="1"/>
    </xf>
    <xf numFmtId="3" fontId="7" fillId="0" borderId="6" xfId="2" applyNumberFormat="1" applyFont="1" applyBorder="1" applyAlignment="1">
      <alignment horizontal="center" vertical="center" wrapText="1"/>
    </xf>
    <xf numFmtId="3" fontId="7" fillId="0" borderId="7" xfId="2" applyNumberFormat="1" applyFont="1" applyBorder="1" applyAlignment="1">
      <alignment horizontal="center" vertical="center" wrapText="1"/>
    </xf>
    <xf numFmtId="3" fontId="7" fillId="0" borderId="8" xfId="2" applyNumberFormat="1" applyFont="1" applyBorder="1" applyAlignment="1">
      <alignment horizontal="center" vertical="center" wrapText="1"/>
    </xf>
    <xf numFmtId="3" fontId="7" fillId="0" borderId="0" xfId="2" applyNumberFormat="1" applyFont="1" applyAlignment="1">
      <alignment horizontal="center" vertical="center" wrapText="1"/>
    </xf>
    <xf numFmtId="3" fontId="7" fillId="0" borderId="9" xfId="2" applyNumberFormat="1" applyFont="1" applyBorder="1" applyAlignment="1">
      <alignment horizontal="center" vertical="center" wrapText="1"/>
    </xf>
    <xf numFmtId="3" fontId="7" fillId="0" borderId="11" xfId="2" applyNumberFormat="1" applyFont="1" applyBorder="1" applyAlignment="1">
      <alignment horizontal="center" vertical="center" wrapText="1"/>
    </xf>
    <xf numFmtId="3" fontId="7" fillId="0" borderId="1" xfId="2" applyNumberFormat="1" applyFont="1" applyBorder="1" applyAlignment="1">
      <alignment horizontal="center" vertical="center" wrapText="1"/>
    </xf>
    <xf numFmtId="3" fontId="7" fillId="0" borderId="12" xfId="2" applyNumberFormat="1" applyFont="1" applyBorder="1" applyAlignment="1">
      <alignment horizontal="center" vertical="center" wrapText="1"/>
    </xf>
    <xf numFmtId="1" fontId="3" fillId="0" borderId="0" xfId="2" applyNumberFormat="1" applyFont="1" applyAlignment="1">
      <alignment horizontal="left" vertical="center" wrapText="1"/>
    </xf>
    <xf numFmtId="1" fontId="3" fillId="0" borderId="0" xfId="2" applyNumberFormat="1" applyFont="1" applyAlignment="1">
      <alignment horizontal="center" vertical="center" wrapText="1"/>
    </xf>
    <xf numFmtId="1" fontId="5" fillId="0" borderId="0" xfId="2" applyNumberFormat="1" applyFont="1" applyAlignment="1">
      <alignment horizontal="center" vertical="center" wrapText="1"/>
    </xf>
    <xf numFmtId="1" fontId="5" fillId="0" borderId="1" xfId="2" applyNumberFormat="1" applyFont="1" applyBorder="1" applyAlignment="1">
      <alignment horizontal="right" vertical="center"/>
    </xf>
    <xf numFmtId="3" fontId="9" fillId="0" borderId="16" xfId="2" applyNumberFormat="1" applyFont="1" applyBorder="1" applyAlignment="1">
      <alignment horizontal="center" vertical="center" wrapText="1"/>
    </xf>
    <xf numFmtId="3" fontId="9" fillId="0" borderId="17" xfId="2" applyNumberFormat="1" applyFont="1" applyBorder="1" applyAlignment="1">
      <alignment horizontal="center" vertical="center" wrapText="1"/>
    </xf>
    <xf numFmtId="3" fontId="9" fillId="0" borderId="18" xfId="2" applyNumberFormat="1" applyFont="1" applyBorder="1" applyAlignment="1">
      <alignment horizontal="center" vertical="center" wrapText="1"/>
    </xf>
    <xf numFmtId="0" fontId="23" fillId="0" borderId="4" xfId="3" applyFont="1" applyBorder="1" applyAlignment="1">
      <alignment vertical="center"/>
    </xf>
    <xf numFmtId="0" fontId="23" fillId="0" borderId="10" xfId="3" applyFont="1" applyBorder="1" applyAlignment="1">
      <alignment vertical="center"/>
    </xf>
    <xf numFmtId="3" fontId="7" fillId="0" borderId="16" xfId="2" applyNumberFormat="1" applyFont="1" applyBorder="1" applyAlignment="1">
      <alignment horizontal="center" vertical="center" wrapText="1"/>
    </xf>
    <xf numFmtId="3" fontId="7" fillId="0" borderId="17" xfId="2" applyNumberFormat="1" applyFont="1" applyBorder="1" applyAlignment="1">
      <alignment horizontal="center" vertical="center" wrapText="1"/>
    </xf>
    <xf numFmtId="3" fontId="7" fillId="0" borderId="18" xfId="2" applyNumberFormat="1" applyFont="1" applyBorder="1" applyAlignment="1">
      <alignment horizontal="center" vertical="center" wrapText="1"/>
    </xf>
    <xf numFmtId="0" fontId="3" fillId="0" borderId="0" xfId="0" applyFont="1" applyAlignment="1">
      <alignment horizontal="center" vertical="center" wrapText="1"/>
    </xf>
    <xf numFmtId="3" fontId="5" fillId="0" borderId="0" xfId="0" applyNumberFormat="1" applyFont="1" applyAlignment="1">
      <alignment horizontal="center" vertical="center" wrapText="1"/>
    </xf>
    <xf numFmtId="0" fontId="5" fillId="0" borderId="1" xfId="0" applyFont="1" applyBorder="1" applyAlignment="1">
      <alignment horizontal="right" vertical="center" wrapText="1"/>
    </xf>
    <xf numFmtId="0" fontId="23" fillId="0" borderId="4" xfId="3" applyFont="1" applyBorder="1"/>
    <xf numFmtId="0" fontId="23" fillId="0" borderId="10" xfId="3" applyFont="1" applyBorder="1"/>
    <xf numFmtId="0" fontId="5" fillId="0" borderId="0" xfId="0" applyFont="1" applyAlignment="1">
      <alignment horizontal="right" vertical="center" wrapText="1"/>
    </xf>
    <xf numFmtId="0" fontId="29"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0" xfId="0" applyFont="1" applyBorder="1" applyAlignment="1">
      <alignment horizontal="center" vertical="center" wrapText="1"/>
    </xf>
    <xf numFmtId="3" fontId="44" fillId="0" borderId="2" xfId="2" applyNumberFormat="1" applyFont="1" applyBorder="1" applyAlignment="1">
      <alignment horizontal="center" vertical="center" wrapText="1"/>
    </xf>
    <xf numFmtId="3" fontId="9" fillId="0" borderId="2" xfId="2" applyNumberFormat="1" applyFont="1" applyBorder="1" applyAlignment="1">
      <alignment horizontal="left" vertical="center" wrapText="1"/>
    </xf>
    <xf numFmtId="1" fontId="5" fillId="0" borderId="0" xfId="2" applyNumberFormat="1" applyFont="1" applyAlignment="1">
      <alignment horizontal="right" vertical="center"/>
    </xf>
    <xf numFmtId="1" fontId="3" fillId="0" borderId="0" xfId="2" applyNumberFormat="1" applyFont="1" applyAlignment="1">
      <alignment horizontal="center" vertical="center"/>
    </xf>
    <xf numFmtId="0" fontId="42" fillId="0" borderId="0" xfId="3" applyFont="1" applyAlignment="1">
      <alignment horizontal="center" vertical="center" wrapText="1" readingOrder="1"/>
    </xf>
    <xf numFmtId="0" fontId="7" fillId="2" borderId="2" xfId="0" applyFont="1" applyFill="1" applyBorder="1" applyAlignment="1">
      <alignment horizontal="center" vertical="center" wrapText="1"/>
    </xf>
    <xf numFmtId="0" fontId="23" fillId="0" borderId="2" xfId="12" applyFont="1" applyBorder="1" applyAlignment="1">
      <alignment horizontal="center" vertical="center" wrapText="1"/>
    </xf>
    <xf numFmtId="0" fontId="3" fillId="2" borderId="0" xfId="0" applyFont="1" applyFill="1" applyAlignment="1">
      <alignment horizontal="center" vertical="center" wrapText="1"/>
    </xf>
    <xf numFmtId="3" fontId="5" fillId="2" borderId="0" xfId="0" applyNumberFormat="1" applyFont="1" applyFill="1" applyAlignment="1">
      <alignment horizontal="center" vertical="center" wrapText="1"/>
    </xf>
    <xf numFmtId="0" fontId="5" fillId="2" borderId="0" xfId="0" applyFont="1" applyFill="1" applyAlignment="1">
      <alignment horizontal="center" vertical="center" wrapText="1"/>
    </xf>
    <xf numFmtId="0" fontId="5" fillId="2" borderId="1" xfId="0" applyFont="1" applyFill="1" applyBorder="1" applyAlignment="1">
      <alignment horizontal="right" vertical="center" wrapText="1"/>
    </xf>
    <xf numFmtId="0" fontId="23" fillId="0" borderId="3" xfId="3" applyFont="1" applyBorder="1" applyAlignment="1">
      <alignment horizontal="center" vertical="center"/>
    </xf>
    <xf numFmtId="0" fontId="23" fillId="0" borderId="10" xfId="3" applyFont="1" applyBorder="1" applyAlignment="1">
      <alignment horizontal="center" vertical="center"/>
    </xf>
    <xf numFmtId="0" fontId="7" fillId="0" borderId="2" xfId="0" applyFont="1" applyBorder="1" applyAlignment="1">
      <alignment horizontal="center" vertical="center" wrapText="1"/>
    </xf>
    <xf numFmtId="168" fontId="7" fillId="0" borderId="2" xfId="2" applyNumberFormat="1" applyFont="1" applyBorder="1" applyAlignment="1">
      <alignment horizontal="center" vertical="center" wrapText="1"/>
    </xf>
    <xf numFmtId="167" fontId="3" fillId="0" borderId="0" xfId="1" applyFont="1" applyAlignment="1">
      <alignment horizontal="center" vertical="center" wrapText="1"/>
    </xf>
    <xf numFmtId="1" fontId="51" fillId="0" borderId="0" xfId="2" applyNumberFormat="1" applyFont="1" applyAlignment="1">
      <alignment horizontal="center" vertical="center" wrapText="1"/>
    </xf>
    <xf numFmtId="1" fontId="52" fillId="0" borderId="0" xfId="2" applyNumberFormat="1" applyFont="1" applyAlignment="1">
      <alignment horizontal="center" vertical="center" wrapText="1"/>
    </xf>
    <xf numFmtId="1" fontId="52" fillId="0" borderId="1" xfId="2" applyNumberFormat="1" applyFont="1" applyBorder="1" applyAlignment="1">
      <alignment horizontal="right" vertical="center"/>
    </xf>
    <xf numFmtId="1" fontId="57" fillId="0" borderId="0" xfId="2" applyNumberFormat="1" applyFont="1" applyAlignment="1">
      <alignment horizontal="center" vertical="center"/>
    </xf>
    <xf numFmtId="0" fontId="7" fillId="0" borderId="0" xfId="0" applyFont="1" applyAlignment="1">
      <alignment horizontal="center"/>
    </xf>
    <xf numFmtId="1" fontId="7" fillId="0" borderId="0" xfId="2" applyNumberFormat="1" applyFont="1" applyAlignment="1">
      <alignment horizontal="center" vertical="center"/>
    </xf>
    <xf numFmtId="1" fontId="5" fillId="0" borderId="0" xfId="2" applyNumberFormat="1" applyFont="1" applyAlignment="1">
      <alignment horizontal="center" vertical="center"/>
    </xf>
    <xf numFmtId="0" fontId="55" fillId="0" borderId="0" xfId="0" applyFont="1" applyAlignment="1">
      <alignment horizontal="center"/>
    </xf>
    <xf numFmtId="0" fontId="55" fillId="0" borderId="0" xfId="0" applyFont="1" applyAlignment="1">
      <alignment horizontal="center" wrapText="1"/>
    </xf>
    <xf numFmtId="3" fontId="29" fillId="0" borderId="0" xfId="0" applyNumberFormat="1" applyFont="1" applyAlignment="1">
      <alignment horizontal="center" vertical="center" wrapText="1"/>
    </xf>
    <xf numFmtId="0" fontId="5" fillId="0" borderId="0" xfId="0" applyFont="1" applyAlignment="1">
      <alignment horizontal="right"/>
    </xf>
    <xf numFmtId="0" fontId="5" fillId="0" borderId="1" xfId="0" applyFont="1" applyBorder="1" applyAlignment="1">
      <alignment horizontal="right"/>
    </xf>
  </cellXfs>
  <cellStyles count="16">
    <cellStyle name="Comma" xfId="1" builtinId="3"/>
    <cellStyle name="Comma 10 10" xfId="5" xr:uid="{5CF52A29-BD85-45CD-8E61-A30A77508DAA}"/>
    <cellStyle name="Comma 10 10 2" xfId="7" xr:uid="{B243AEB9-3828-4A10-BF98-766FC348E4D7}"/>
    <cellStyle name="Comma 15 2" xfId="13" xr:uid="{C0ACE182-1141-4AD2-801E-EF00E0025813}"/>
    <cellStyle name="Comma 15 2 3" xfId="9" xr:uid="{4EBBB48F-5DF9-46E9-B57C-0718B199A26F}"/>
    <cellStyle name="Comma 16 3" xfId="10" xr:uid="{3C8BEF07-9EF5-408B-82C0-C190010C36F1}"/>
    <cellStyle name="Comma 3 2" xfId="15" xr:uid="{B13CA24A-D07C-4728-9399-42A1261F59F2}"/>
    <cellStyle name="Comma 62" xfId="6" xr:uid="{AD8733BF-7D05-4B37-AEF8-834AF9A8A52A}"/>
    <cellStyle name="Normal" xfId="0" builtinId="0"/>
    <cellStyle name="Normal 11 3" xfId="3" xr:uid="{14F6B094-0BD3-43D6-B5A0-ADA98BCF1A7A}"/>
    <cellStyle name="Normal 2 2 16" xfId="12" xr:uid="{BB3AC752-BE29-49F0-887E-40930D8BA57F}"/>
    <cellStyle name="Normal 55 5" xfId="8" xr:uid="{BF8AC356-00C1-445C-9982-588ABD92F8BA}"/>
    <cellStyle name="Normal_Bieu DM 2012" xfId="11" xr:uid="{D9DCECE0-F384-4BA4-9F6B-C0076B6BFCAD}"/>
    <cellStyle name="Normal_Bieu KH 2012- Dak Lak (T9)- lan 4" xfId="14" xr:uid="{20B9F460-0C6C-4486-A476-1ABE865664BB}"/>
    <cellStyle name="Normal_Bieu mau (CV )" xfId="2" xr:uid="{0029A838-32C1-4BD9-ABCE-22A7D1456D71}"/>
    <cellStyle name="Normal_Theo doi" xfId="4" xr:uid="{5D9146B9-6323-4755-8874-82DE98C52F9F}"/>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calcChain" Target="calcChain.xml"/><Relationship Id="rId8"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h3\Dung%20TP\Pham%20Dung\Tong%20hop%2008\KHDT\S%20GT\My%20Documents\M3%20be%20to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H\KH%202016-2020\Dau%20tu\Tong%20hop%20phan%20bo\TH%202016-2020%200910201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PC\AppData\Local\Microsoft\Windows\Temporary%20Internet%20Files\Content.IE5\ZRITJB1Y\KH%202016%20(NSTW%20-%20NSDP)%20Ch&#237;nh%20th&#7913;c%20nhap%20bieu%208123%20ngay%2026-11-2015%20ok.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TTTH/Desktop/4%20Phu%20luc%2002_Phat%20hanh-TranManhHai.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nguyenduy\Downloads\giangdtt318a\User\Downloads\TH%20phan%20bo%20%2017.9.2015_Thu.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DUTOAN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iangdtt318a\User\Downloads\TH%20phan%20bo%20%2017.9.2015_Thu.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T&#192;I%20LI&#7878;U%20TRI&#7870;T%20ANH\N&#258;M%202020\NSDP\giao%20KH%202020\KH%202016-2020\Dau%20tu\Tong%20hop%20phan%20bo\TH%202016-2020%200910201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nguyenduy\Downloads\giangdtt318a\THANH%20SON\KE%20HOACH%202016\TRUC%20GUI\ke%20hoach%202016.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M%2067"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22\d\Congviec\Tam.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iangdtt318a\Public\Documents\TH%20151\Gui%20chu%20Lam%20Anh.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Public\Documents\KH%202017\TH%202017%20BC%20QH%2016.1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T&#192;I%20LI&#7878;U%20TRI&#7870;T%20ANH\N&#258;M%202019\KH%20nam%202019\Trien%20khai%20KH%202019\BIEUMAUKH201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Admin\Downloads\m21.11.2021Bieu%20KH%20%202021%20-%20%202025.xlsx" TargetMode="External"/></Relationships>
</file>

<file path=xl/externalLinks/_rels/externalLink24.xml.rels><?xml version="1.0" encoding="UTF-8" standalone="yes"?>
<Relationships xmlns="http://schemas.openxmlformats.org/package/2006/relationships"><Relationship Id="rId2" Type="http://schemas.openxmlformats.org/officeDocument/2006/relationships/externalLinkPath" Target="file:///D:\DU%20TOAN%202024\Cong%20khai%20du%20toan%20NSNN%20nam%202024\Bieu%20khoi%20tinh\20.12%20Bieu%20giao%20KH%202024%20(1)%20(1).xlsx" TargetMode="External"/><Relationship Id="rId1" Type="http://schemas.openxmlformats.org/officeDocument/2006/relationships/externalLinkPath" Target="/DU%20TOAN%202024/Cong%20khai%20du%20toan%20NSNN%20nam%202024/Bieu%20khoi%20tinh/20.12%20Bieu%20giao%20KH%202024%20(1)%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tcvg.hochiminhcity.gov.vn/bang_gia_vlxd/bang_gia_vlxd/quy12007/Congdoan/Diem%20Thy/NhanHsHoagi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AY29\d\Phuong%20Lan22-10\Tong%20muc%20Dau%20tu\TD%20Song%20con%202\TD%20song%20con%202%20sua\De%20cuongKS\BCNCKT\B_Can\Ba_be.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Khoan%20cong%20truong%20Tan%20D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wnloads\Doan%20cong%20tac\Tay%20Nam%20bo\My%20projects\4B\TC\thiet%20ke\chinh%20sua\ss%20khoi%20luong\469\DT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MAI%20ANH\San%20luong\San%20Tenit%20-%20Thi%20doi%20Mong%20ca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MSOFFICE\EXCEL\DT107T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B%20001.11.16\CSDLmoi_2011-2020_25.8.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T -THVLNC"/>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4">
          <cell r="N124">
            <v>57909914</v>
          </cell>
        </row>
        <row r="125">
          <cell r="K125">
            <v>8.8152801947532639E-2</v>
          </cell>
        </row>
        <row r="126">
          <cell r="K126">
            <v>6.275358856247254E-2</v>
          </cell>
        </row>
        <row r="128">
          <cell r="K128">
            <v>8.7441229356428687E-2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EU II NSTW"/>
      <sheetName val="III ODA"/>
      <sheetName val="IV TPCP"/>
      <sheetName val="Bieu IV TPCP"/>
      <sheetName val="IV a TPCP"/>
      <sheetName val="Bieu mau V (Lam VX)"/>
      <sheetName val="VI KCH"/>
      <sheetName val="VII KCH"/>
      <sheetName val=" ĐP (son TH)"/>
      <sheetName val="NSĐP"/>
      <sheetName val="NSTW bieu II"/>
      <sheetName val="Bieu II"/>
      <sheetName val="tong hop von"/>
    </sheetNames>
    <sheetDataSet>
      <sheetData sheetId="0"/>
      <sheetData sheetId="1"/>
      <sheetData sheetId="2"/>
      <sheetData sheetId="3"/>
      <sheetData sheetId="4"/>
      <sheetData sheetId="5"/>
      <sheetData sheetId="6"/>
      <sheetData sheetId="7"/>
      <sheetData sheetId="8"/>
      <sheetData sheetId="9">
        <row r="14">
          <cell r="C14">
            <v>1</v>
          </cell>
          <cell r="M14">
            <v>1020</v>
          </cell>
          <cell r="U14" t="str">
            <v>Chuyển tiếp</v>
          </cell>
          <cell r="V14" t="str">
            <v>Trả nợ</v>
          </cell>
        </row>
        <row r="15">
          <cell r="C15">
            <v>1</v>
          </cell>
          <cell r="M15">
            <v>1790</v>
          </cell>
          <cell r="U15" t="str">
            <v>Chuyển tiếp</v>
          </cell>
          <cell r="V15" t="str">
            <v>Trả nợ</v>
          </cell>
        </row>
        <row r="16">
          <cell r="C16">
            <v>1</v>
          </cell>
          <cell r="M16">
            <v>1700</v>
          </cell>
          <cell r="U16" t="str">
            <v>Chuyển tiếp</v>
          </cell>
          <cell r="V16" t="str">
            <v>Trả nợ</v>
          </cell>
        </row>
        <row r="17">
          <cell r="C17">
            <v>1</v>
          </cell>
          <cell r="M17">
            <v>4668</v>
          </cell>
          <cell r="U17" t="str">
            <v>Chuyển tiếp</v>
          </cell>
          <cell r="V17" t="str">
            <v>Trả nợ</v>
          </cell>
        </row>
        <row r="18">
          <cell r="C18">
            <v>1</v>
          </cell>
          <cell r="M18">
            <v>174</v>
          </cell>
          <cell r="U18" t="str">
            <v>Chuyển tiếp</v>
          </cell>
          <cell r="V18" t="str">
            <v>Trả nợ</v>
          </cell>
        </row>
        <row r="19">
          <cell r="C19">
            <v>1</v>
          </cell>
          <cell r="M19">
            <v>370</v>
          </cell>
          <cell r="U19" t="str">
            <v>Chuyển tiếp</v>
          </cell>
          <cell r="V19" t="str">
            <v>Trả nợ</v>
          </cell>
        </row>
        <row r="20">
          <cell r="C20">
            <v>1</v>
          </cell>
          <cell r="M20">
            <v>5500</v>
          </cell>
          <cell r="U20" t="str">
            <v>Chuyển tiếp</v>
          </cell>
          <cell r="V20" t="str">
            <v>Trả nợ</v>
          </cell>
          <cell r="AA20">
            <v>1</v>
          </cell>
        </row>
        <row r="21">
          <cell r="C21">
            <v>1</v>
          </cell>
          <cell r="M21">
            <v>1837</v>
          </cell>
          <cell r="U21" t="str">
            <v>Chuyển tiếp</v>
          </cell>
          <cell r="V21" t="str">
            <v>Trả nợ</v>
          </cell>
        </row>
        <row r="22">
          <cell r="C22">
            <v>1</v>
          </cell>
          <cell r="M22">
            <v>3911</v>
          </cell>
          <cell r="U22" t="str">
            <v>Chuyển tiếp</v>
          </cell>
          <cell r="V22" t="str">
            <v>Trả nợ</v>
          </cell>
        </row>
        <row r="23">
          <cell r="C23">
            <v>1</v>
          </cell>
          <cell r="M23">
            <v>2050</v>
          </cell>
          <cell r="U23" t="str">
            <v>Chuyển tiếp</v>
          </cell>
          <cell r="V23" t="str">
            <v>Trả nợ</v>
          </cell>
        </row>
        <row r="24">
          <cell r="C24">
            <v>4</v>
          </cell>
          <cell r="M24">
            <v>31700</v>
          </cell>
        </row>
        <row r="25">
          <cell r="C25">
            <v>1</v>
          </cell>
          <cell r="M25">
            <v>4000</v>
          </cell>
          <cell r="U25" t="str">
            <v>Chuyển tiếp</v>
          </cell>
          <cell r="V25" t="str">
            <v>Dứt điểm</v>
          </cell>
          <cell r="AA25">
            <v>1</v>
          </cell>
        </row>
        <row r="26">
          <cell r="C26">
            <v>1</v>
          </cell>
          <cell r="M26">
            <v>4000</v>
          </cell>
          <cell r="U26" t="str">
            <v>Chuyển tiếp</v>
          </cell>
          <cell r="V26" t="str">
            <v>Dứt điểm</v>
          </cell>
          <cell r="AA26">
            <v>1</v>
          </cell>
        </row>
        <row r="27">
          <cell r="C27">
            <v>1</v>
          </cell>
          <cell r="M27">
            <v>15000</v>
          </cell>
          <cell r="U27" t="str">
            <v>Chuyển tiếp</v>
          </cell>
          <cell r="V27" t="str">
            <v>Dứt điểm</v>
          </cell>
          <cell r="AA27">
            <v>-1</v>
          </cell>
        </row>
        <row r="28">
          <cell r="C28">
            <v>1</v>
          </cell>
          <cell r="M28">
            <v>8700</v>
          </cell>
          <cell r="U28" t="str">
            <v>Chuyển tiếp</v>
          </cell>
          <cell r="V28" t="str">
            <v>Dứt điểm</v>
          </cell>
          <cell r="AA28">
            <v>1</v>
          </cell>
        </row>
        <row r="29">
          <cell r="C29">
            <v>12</v>
          </cell>
          <cell r="M29">
            <v>138000</v>
          </cell>
        </row>
        <row r="30">
          <cell r="C30">
            <v>1</v>
          </cell>
          <cell r="M30">
            <v>8000</v>
          </cell>
          <cell r="U30" t="str">
            <v>Chuyển tiếp</v>
          </cell>
          <cell r="V30" t="str">
            <v>Chuyển tiếp</v>
          </cell>
          <cell r="AA30">
            <v>1</v>
          </cell>
        </row>
        <row r="31">
          <cell r="C31">
            <v>1</v>
          </cell>
          <cell r="M31">
            <v>3000</v>
          </cell>
          <cell r="U31" t="str">
            <v>Chuyển tiếp</v>
          </cell>
          <cell r="V31" t="str">
            <v>Chuyển tiếp</v>
          </cell>
          <cell r="AA31">
            <v>2</v>
          </cell>
        </row>
        <row r="32">
          <cell r="C32">
            <v>1</v>
          </cell>
          <cell r="M32">
            <v>10000</v>
          </cell>
          <cell r="U32" t="str">
            <v>Chuyển tiếp</v>
          </cell>
          <cell r="V32" t="str">
            <v>Chuyển tiếp</v>
          </cell>
          <cell r="AA32">
            <v>2</v>
          </cell>
        </row>
        <row r="33">
          <cell r="C33">
            <v>1</v>
          </cell>
          <cell r="M33">
            <v>15000</v>
          </cell>
          <cell r="U33" t="str">
            <v>Chuyển tiếp</v>
          </cell>
          <cell r="V33" t="str">
            <v>Chuyển tiếp</v>
          </cell>
          <cell r="AA33">
            <v>0</v>
          </cell>
        </row>
        <row r="34">
          <cell r="C34">
            <v>1</v>
          </cell>
          <cell r="M34">
            <v>13000</v>
          </cell>
          <cell r="U34" t="str">
            <v>Chuyển tiếp</v>
          </cell>
          <cell r="V34" t="str">
            <v>Chuyển tiếp</v>
          </cell>
          <cell r="AA34">
            <v>2</v>
          </cell>
        </row>
        <row r="35">
          <cell r="C35">
            <v>1</v>
          </cell>
          <cell r="M35">
            <v>14000</v>
          </cell>
          <cell r="U35" t="str">
            <v>Chuyển tiếp</v>
          </cell>
          <cell r="V35" t="str">
            <v>Chuyển tiếp</v>
          </cell>
          <cell r="AA35">
            <v>1</v>
          </cell>
        </row>
        <row r="36">
          <cell r="C36">
            <v>1</v>
          </cell>
          <cell r="M36">
            <v>8000</v>
          </cell>
          <cell r="U36" t="str">
            <v>Chuyển tiếp</v>
          </cell>
          <cell r="V36" t="str">
            <v>Chuyển tiếp</v>
          </cell>
          <cell r="AA36">
            <v>2</v>
          </cell>
        </row>
        <row r="37">
          <cell r="C37">
            <v>1</v>
          </cell>
          <cell r="M37">
            <v>14000</v>
          </cell>
          <cell r="U37" t="str">
            <v>Chuyển tiếp</v>
          </cell>
          <cell r="V37" t="str">
            <v>Chuyển tiếp</v>
          </cell>
          <cell r="AA37">
            <v>-2</v>
          </cell>
        </row>
        <row r="38">
          <cell r="C38">
            <v>1</v>
          </cell>
          <cell r="M38">
            <v>20000</v>
          </cell>
          <cell r="U38" t="str">
            <v>Chuyển tiếp</v>
          </cell>
          <cell r="V38" t="str">
            <v>Chuyển tiếp</v>
          </cell>
          <cell r="AA38">
            <v>4</v>
          </cell>
        </row>
        <row r="39">
          <cell r="C39">
            <v>1</v>
          </cell>
          <cell r="M39">
            <v>18000</v>
          </cell>
          <cell r="U39" t="str">
            <v>Chuyển tiếp</v>
          </cell>
          <cell r="V39" t="str">
            <v>Chuyển tiếp</v>
          </cell>
          <cell r="AA39">
            <v>2</v>
          </cell>
        </row>
        <row r="40">
          <cell r="C40">
            <v>1</v>
          </cell>
          <cell r="M40">
            <v>10000</v>
          </cell>
          <cell r="U40" t="str">
            <v>Chuyển tiếp</v>
          </cell>
          <cell r="V40" t="str">
            <v>Chuyển tiếp</v>
          </cell>
          <cell r="AA40">
            <v>-2</v>
          </cell>
        </row>
        <row r="41">
          <cell r="C41">
            <v>1</v>
          </cell>
          <cell r="M41">
            <v>5000</v>
          </cell>
          <cell r="U41" t="str">
            <v>Chuyển tiếp</v>
          </cell>
          <cell r="V41" t="str">
            <v>Chuyển tiếp</v>
          </cell>
          <cell r="AA41">
            <v>-2</v>
          </cell>
        </row>
        <row r="42">
          <cell r="C42">
            <v>14</v>
          </cell>
          <cell r="M42">
            <v>128520</v>
          </cell>
        </row>
        <row r="43">
          <cell r="C43">
            <v>6</v>
          </cell>
          <cell r="M43">
            <v>72025</v>
          </cell>
        </row>
        <row r="44">
          <cell r="C44">
            <v>1</v>
          </cell>
          <cell r="M44">
            <v>4000</v>
          </cell>
          <cell r="U44" t="str">
            <v>Chuyển tiếp</v>
          </cell>
          <cell r="V44" t="str">
            <v>Chuyển tiếp</v>
          </cell>
          <cell r="AA44">
            <v>1</v>
          </cell>
        </row>
        <row r="45">
          <cell r="C45">
            <v>1</v>
          </cell>
          <cell r="M45">
            <v>3600</v>
          </cell>
          <cell r="U45" t="str">
            <v>Chuyển tiếp</v>
          </cell>
          <cell r="V45" t="str">
            <v>Chuyển tiếp</v>
          </cell>
          <cell r="AA45">
            <v>0</v>
          </cell>
        </row>
        <row r="46">
          <cell r="C46">
            <v>1</v>
          </cell>
          <cell r="M46">
            <v>3425</v>
          </cell>
          <cell r="U46" t="str">
            <v>Chuyển tiếp</v>
          </cell>
          <cell r="V46" t="str">
            <v>Chuyển tiếp</v>
          </cell>
          <cell r="AA46">
            <v>0</v>
          </cell>
        </row>
        <row r="47">
          <cell r="C47">
            <v>1</v>
          </cell>
          <cell r="M47">
            <v>14000</v>
          </cell>
          <cell r="U47" t="str">
            <v>Chuyển tiếp</v>
          </cell>
          <cell r="V47" t="str">
            <v>Chuyển tiếp</v>
          </cell>
          <cell r="AA47">
            <v>1</v>
          </cell>
        </row>
        <row r="48">
          <cell r="C48">
            <v>1</v>
          </cell>
          <cell r="M48">
            <v>9000</v>
          </cell>
          <cell r="U48" t="str">
            <v>Chuyển tiếp</v>
          </cell>
          <cell r="V48" t="str">
            <v>Chuyển tiếp</v>
          </cell>
          <cell r="AA48">
            <v>0</v>
          </cell>
        </row>
        <row r="49">
          <cell r="C49">
            <v>1</v>
          </cell>
          <cell r="M49">
            <v>38000</v>
          </cell>
          <cell r="U49" t="str">
            <v>Chuyển tiếp</v>
          </cell>
          <cell r="V49" t="str">
            <v>Chuyển tiếp</v>
          </cell>
          <cell r="AA49">
            <v>2</v>
          </cell>
        </row>
        <row r="50">
          <cell r="C50">
            <v>5</v>
          </cell>
          <cell r="M50">
            <v>37495</v>
          </cell>
        </row>
        <row r="51">
          <cell r="C51">
            <v>1</v>
          </cell>
          <cell r="M51">
            <v>14150</v>
          </cell>
          <cell r="U51" t="str">
            <v>Chuyển tiếp</v>
          </cell>
          <cell r="V51" t="str">
            <v>Chuyển tiếp</v>
          </cell>
          <cell r="AA51">
            <v>0</v>
          </cell>
        </row>
        <row r="52">
          <cell r="C52">
            <v>1</v>
          </cell>
          <cell r="M52">
            <v>2745</v>
          </cell>
          <cell r="U52" t="str">
            <v>Chuyển tiếp</v>
          </cell>
          <cell r="V52" t="str">
            <v>Chuyển tiếp</v>
          </cell>
          <cell r="AA52">
            <v>2</v>
          </cell>
        </row>
        <row r="53">
          <cell r="C53">
            <v>1</v>
          </cell>
          <cell r="M53">
            <v>4000</v>
          </cell>
          <cell r="U53" t="str">
            <v>Chuyển tiếp</v>
          </cell>
          <cell r="V53" t="str">
            <v>Chuyển tiếp</v>
          </cell>
          <cell r="AA53">
            <v>1</v>
          </cell>
        </row>
        <row r="54">
          <cell r="C54">
            <v>1</v>
          </cell>
          <cell r="M54">
            <v>7600</v>
          </cell>
          <cell r="U54" t="str">
            <v>Chuyển tiếp</v>
          </cell>
          <cell r="V54" t="str">
            <v>Chuyển tiếp</v>
          </cell>
          <cell r="AA54">
            <v>2</v>
          </cell>
        </row>
        <row r="55">
          <cell r="M55">
            <v>3800</v>
          </cell>
        </row>
        <row r="56">
          <cell r="M56">
            <v>3800</v>
          </cell>
        </row>
        <row r="57">
          <cell r="C57">
            <v>1</v>
          </cell>
          <cell r="M57">
            <v>9000</v>
          </cell>
          <cell r="U57" t="str">
            <v>Chuyển tiếp</v>
          </cell>
          <cell r="V57" t="str">
            <v>Chuyển tiếp</v>
          </cell>
          <cell r="AA57">
            <v>2</v>
          </cell>
        </row>
        <row r="58">
          <cell r="C58">
            <v>2</v>
          </cell>
          <cell r="M58">
            <v>16000</v>
          </cell>
        </row>
        <row r="59">
          <cell r="C59">
            <v>2</v>
          </cell>
          <cell r="M59">
            <v>16000</v>
          </cell>
        </row>
        <row r="60">
          <cell r="C60">
            <v>1</v>
          </cell>
          <cell r="M60">
            <v>5000</v>
          </cell>
          <cell r="U60" t="str">
            <v>Chuyển tiếp</v>
          </cell>
          <cell r="V60" t="str">
            <v>Chuyển tiếp</v>
          </cell>
        </row>
        <row r="61">
          <cell r="C61">
            <v>1</v>
          </cell>
          <cell r="M61">
            <v>11000</v>
          </cell>
          <cell r="U61" t="str">
            <v>Chuyển tiếp</v>
          </cell>
          <cell r="V61" t="str">
            <v>Chuyển tiếp</v>
          </cell>
        </row>
        <row r="62">
          <cell r="C62">
            <v>1</v>
          </cell>
          <cell r="M62">
            <v>3000</v>
          </cell>
        </row>
        <row r="63">
          <cell r="C63">
            <v>1</v>
          </cell>
          <cell r="M63">
            <v>3000</v>
          </cell>
          <cell r="U63" t="str">
            <v>Chuyển tiếp</v>
          </cell>
          <cell r="V63" t="str">
            <v>Chuyển tiếp</v>
          </cell>
          <cell r="AA63">
            <v>0</v>
          </cell>
        </row>
        <row r="64">
          <cell r="M64">
            <v>1900</v>
          </cell>
          <cell r="U64" t="str">
            <v>Chuyển tiếp</v>
          </cell>
          <cell r="V64" t="str">
            <v>Khác</v>
          </cell>
        </row>
        <row r="65">
          <cell r="C65">
            <v>33</v>
          </cell>
          <cell r="M65">
            <v>106488</v>
          </cell>
        </row>
        <row r="66">
          <cell r="C66">
            <v>1</v>
          </cell>
          <cell r="M66">
            <v>4100</v>
          </cell>
          <cell r="U66" t="str">
            <v>KC mới</v>
          </cell>
          <cell r="V66" t="str">
            <v>KC mới</v>
          </cell>
        </row>
        <row r="67">
          <cell r="C67">
            <v>1</v>
          </cell>
          <cell r="M67">
            <v>4700</v>
          </cell>
          <cell r="U67" t="str">
            <v>KC mới</v>
          </cell>
          <cell r="V67" t="str">
            <v>KC mới</v>
          </cell>
        </row>
        <row r="68">
          <cell r="C68">
            <v>1</v>
          </cell>
          <cell r="M68">
            <v>3900</v>
          </cell>
          <cell r="U68" t="str">
            <v>KC mới</v>
          </cell>
          <cell r="V68" t="str">
            <v>KC mới</v>
          </cell>
        </row>
        <row r="69">
          <cell r="C69">
            <v>1</v>
          </cell>
          <cell r="M69">
            <v>1700</v>
          </cell>
          <cell r="U69" t="str">
            <v>KC mới</v>
          </cell>
          <cell r="V69" t="str">
            <v>KC mới</v>
          </cell>
        </row>
        <row r="70">
          <cell r="C70">
            <v>1</v>
          </cell>
          <cell r="M70">
            <v>2700</v>
          </cell>
          <cell r="U70" t="str">
            <v>KC mới</v>
          </cell>
          <cell r="V70" t="str">
            <v>KC mới</v>
          </cell>
        </row>
        <row r="71">
          <cell r="C71">
            <v>1</v>
          </cell>
          <cell r="M71">
            <v>2800</v>
          </cell>
          <cell r="U71" t="str">
            <v>KC mới</v>
          </cell>
          <cell r="V71" t="str">
            <v>KC mới</v>
          </cell>
        </row>
        <row r="72">
          <cell r="C72">
            <v>1</v>
          </cell>
          <cell r="M72">
            <v>4300</v>
          </cell>
          <cell r="U72" t="str">
            <v>KC mới</v>
          </cell>
          <cell r="V72" t="str">
            <v>KC mới</v>
          </cell>
        </row>
        <row r="73">
          <cell r="C73">
            <v>1</v>
          </cell>
          <cell r="M73">
            <v>3100</v>
          </cell>
          <cell r="U73" t="str">
            <v>KC mới</v>
          </cell>
          <cell r="V73" t="str">
            <v>KC mới</v>
          </cell>
        </row>
        <row r="74">
          <cell r="C74">
            <v>1</v>
          </cell>
          <cell r="M74">
            <v>2700</v>
          </cell>
          <cell r="U74" t="str">
            <v>KC mới</v>
          </cell>
          <cell r="V74" t="str">
            <v>KC mới</v>
          </cell>
        </row>
        <row r="75">
          <cell r="C75">
            <v>1</v>
          </cell>
          <cell r="M75">
            <v>2800</v>
          </cell>
          <cell r="U75" t="str">
            <v>KC mới</v>
          </cell>
          <cell r="V75" t="str">
            <v>KC mới</v>
          </cell>
        </row>
        <row r="76">
          <cell r="C76">
            <v>1</v>
          </cell>
          <cell r="M76">
            <v>2500</v>
          </cell>
          <cell r="U76" t="str">
            <v>KC mới</v>
          </cell>
          <cell r="V76" t="str">
            <v>KC mới</v>
          </cell>
        </row>
        <row r="77">
          <cell r="C77">
            <v>1</v>
          </cell>
          <cell r="M77">
            <v>2000</v>
          </cell>
          <cell r="U77" t="str">
            <v>KC mới</v>
          </cell>
          <cell r="V77" t="str">
            <v>KC mới</v>
          </cell>
        </row>
        <row r="78">
          <cell r="C78">
            <v>1</v>
          </cell>
          <cell r="M78">
            <v>2500</v>
          </cell>
          <cell r="U78" t="str">
            <v>KC mới</v>
          </cell>
          <cell r="V78" t="str">
            <v>KC mới</v>
          </cell>
        </row>
        <row r="79">
          <cell r="C79">
            <v>1</v>
          </cell>
          <cell r="M79">
            <v>12000</v>
          </cell>
          <cell r="U79" t="str">
            <v>KC mới</v>
          </cell>
          <cell r="V79" t="str">
            <v>KC mới</v>
          </cell>
        </row>
        <row r="80">
          <cell r="C80">
            <v>1</v>
          </cell>
          <cell r="M80">
            <v>2100</v>
          </cell>
          <cell r="U80" t="str">
            <v>KC mới</v>
          </cell>
          <cell r="V80" t="str">
            <v>KC mới</v>
          </cell>
        </row>
        <row r="81">
          <cell r="C81">
            <v>1</v>
          </cell>
          <cell r="M81">
            <v>2000</v>
          </cell>
          <cell r="U81" t="str">
            <v>KC mới</v>
          </cell>
          <cell r="V81" t="str">
            <v>KC mới</v>
          </cell>
        </row>
        <row r="82">
          <cell r="C82">
            <v>1</v>
          </cell>
          <cell r="M82">
            <v>2388</v>
          </cell>
          <cell r="U82" t="str">
            <v>KC mới</v>
          </cell>
          <cell r="V82" t="str">
            <v>KC mới</v>
          </cell>
        </row>
        <row r="83">
          <cell r="C83">
            <v>1</v>
          </cell>
          <cell r="M83">
            <v>2000</v>
          </cell>
          <cell r="U83" t="str">
            <v>KC mới</v>
          </cell>
          <cell r="V83" t="str">
            <v>KC mới</v>
          </cell>
        </row>
        <row r="84">
          <cell r="C84">
            <v>1</v>
          </cell>
          <cell r="M84">
            <v>1500</v>
          </cell>
          <cell r="U84" t="str">
            <v>KC mới</v>
          </cell>
          <cell r="V84" t="str">
            <v>KC mới</v>
          </cell>
        </row>
        <row r="85">
          <cell r="C85">
            <v>1</v>
          </cell>
          <cell r="M85">
            <v>2300</v>
          </cell>
          <cell r="U85" t="str">
            <v>KC mới</v>
          </cell>
          <cell r="V85" t="str">
            <v>KC mới</v>
          </cell>
        </row>
        <row r="86">
          <cell r="C86">
            <v>1</v>
          </cell>
          <cell r="M86">
            <v>1500</v>
          </cell>
          <cell r="U86" t="str">
            <v>KC mới</v>
          </cell>
          <cell r="V86" t="str">
            <v>KC mới</v>
          </cell>
        </row>
        <row r="87">
          <cell r="C87">
            <v>1</v>
          </cell>
          <cell r="M87">
            <v>2100</v>
          </cell>
          <cell r="U87" t="str">
            <v>KC mới</v>
          </cell>
          <cell r="V87" t="str">
            <v>KC mới</v>
          </cell>
        </row>
        <row r="88">
          <cell r="C88">
            <v>1</v>
          </cell>
          <cell r="M88">
            <v>2000</v>
          </cell>
          <cell r="U88" t="str">
            <v>KC mới</v>
          </cell>
          <cell r="V88" t="str">
            <v>KC mới</v>
          </cell>
        </row>
        <row r="89">
          <cell r="C89">
            <v>1</v>
          </cell>
          <cell r="M89">
            <v>1800</v>
          </cell>
          <cell r="U89" t="str">
            <v>KC mới</v>
          </cell>
          <cell r="V89" t="str">
            <v>KC mới</v>
          </cell>
        </row>
        <row r="90">
          <cell r="C90">
            <v>1</v>
          </cell>
          <cell r="M90">
            <v>2800</v>
          </cell>
          <cell r="U90" t="str">
            <v>KC mới</v>
          </cell>
          <cell r="V90" t="str">
            <v>KC mới</v>
          </cell>
        </row>
        <row r="91">
          <cell r="C91">
            <v>1</v>
          </cell>
          <cell r="M91">
            <v>2800</v>
          </cell>
          <cell r="U91" t="str">
            <v>KC mới</v>
          </cell>
          <cell r="V91" t="str">
            <v>KC mới</v>
          </cell>
        </row>
        <row r="92">
          <cell r="C92">
            <v>1</v>
          </cell>
          <cell r="M92">
            <v>5200</v>
          </cell>
          <cell r="U92" t="str">
            <v>KC mới</v>
          </cell>
          <cell r="V92" t="str">
            <v>KC mới</v>
          </cell>
        </row>
        <row r="93">
          <cell r="C93">
            <v>1</v>
          </cell>
          <cell r="M93">
            <v>2800</v>
          </cell>
          <cell r="U93" t="str">
            <v>KC mới</v>
          </cell>
          <cell r="V93" t="str">
            <v>KC mới</v>
          </cell>
        </row>
        <row r="94">
          <cell r="C94">
            <v>1</v>
          </cell>
          <cell r="M94">
            <v>10000</v>
          </cell>
          <cell r="U94" t="str">
            <v>KC mới</v>
          </cell>
          <cell r="V94" t="str">
            <v>KC mới</v>
          </cell>
        </row>
        <row r="95">
          <cell r="C95">
            <v>1</v>
          </cell>
          <cell r="M95">
            <v>3000</v>
          </cell>
          <cell r="U95" t="str">
            <v>KC mới</v>
          </cell>
          <cell r="V95" t="str">
            <v>KC mới</v>
          </cell>
        </row>
        <row r="96">
          <cell r="C96">
            <v>1</v>
          </cell>
          <cell r="M96">
            <v>2800</v>
          </cell>
          <cell r="U96" t="str">
            <v>KC mới</v>
          </cell>
          <cell r="V96" t="str">
            <v>KC mới</v>
          </cell>
        </row>
        <row r="97">
          <cell r="C97">
            <v>1</v>
          </cell>
          <cell r="M97">
            <v>2800</v>
          </cell>
          <cell r="U97" t="str">
            <v>KC mới</v>
          </cell>
          <cell r="V97" t="str">
            <v>KC mới</v>
          </cell>
        </row>
        <row r="98">
          <cell r="C98">
            <v>1</v>
          </cell>
          <cell r="M98">
            <v>2800</v>
          </cell>
          <cell r="U98" t="str">
            <v>KC mới</v>
          </cell>
          <cell r="V98" t="str">
            <v>KC mới</v>
          </cell>
        </row>
        <row r="99">
          <cell r="M99">
            <v>4172</v>
          </cell>
          <cell r="U99" t="str">
            <v>CBĐT</v>
          </cell>
          <cell r="V99" t="str">
            <v>CBĐT</v>
          </cell>
        </row>
        <row r="100">
          <cell r="C100">
            <v>0</v>
          </cell>
          <cell r="M100">
            <v>130000</v>
          </cell>
        </row>
        <row r="101">
          <cell r="M101">
            <v>28395</v>
          </cell>
          <cell r="U101" t="str">
            <v>Chuyển tiếp</v>
          </cell>
          <cell r="V101" t="str">
            <v>Phân cấp huyện</v>
          </cell>
        </row>
        <row r="102">
          <cell r="M102">
            <v>6337</v>
          </cell>
          <cell r="U102" t="str">
            <v>Chuyển tiếp</v>
          </cell>
          <cell r="V102" t="str">
            <v>Phân cấp huyện</v>
          </cell>
        </row>
        <row r="103">
          <cell r="M103">
            <v>5825</v>
          </cell>
          <cell r="U103" t="str">
            <v>Chuyển tiếp</v>
          </cell>
          <cell r="V103" t="str">
            <v>Phân cấp huyện</v>
          </cell>
        </row>
        <row r="104">
          <cell r="M104">
            <v>10072</v>
          </cell>
          <cell r="U104" t="str">
            <v>Chuyển tiếp</v>
          </cell>
          <cell r="V104" t="str">
            <v>Phân cấp huyện</v>
          </cell>
        </row>
        <row r="105">
          <cell r="M105">
            <v>6550</v>
          </cell>
          <cell r="U105" t="str">
            <v>Chuyển tiếp</v>
          </cell>
          <cell r="V105" t="str">
            <v>Phân cấp huyện</v>
          </cell>
        </row>
        <row r="106">
          <cell r="M106">
            <v>12622</v>
          </cell>
          <cell r="U106" t="str">
            <v>Chuyển tiếp</v>
          </cell>
          <cell r="V106" t="str">
            <v>Phân cấp huyện</v>
          </cell>
        </row>
        <row r="107">
          <cell r="M107">
            <v>13294</v>
          </cell>
          <cell r="U107" t="str">
            <v>Chuyển tiếp</v>
          </cell>
          <cell r="V107" t="str">
            <v>Phân cấp huyện</v>
          </cell>
        </row>
        <row r="108">
          <cell r="M108">
            <v>20709</v>
          </cell>
          <cell r="U108" t="str">
            <v>Chuyển tiếp</v>
          </cell>
          <cell r="V108" t="str">
            <v>Phân cấp huyện</v>
          </cell>
        </row>
        <row r="109">
          <cell r="M109">
            <v>10206</v>
          </cell>
          <cell r="U109" t="str">
            <v>Chuyển tiếp</v>
          </cell>
          <cell r="V109" t="str">
            <v>Phân cấp huyện</v>
          </cell>
        </row>
        <row r="110">
          <cell r="M110">
            <v>5272</v>
          </cell>
          <cell r="U110" t="str">
            <v>Chuyển tiếp</v>
          </cell>
          <cell r="V110" t="str">
            <v>Phân cấp huyện</v>
          </cell>
        </row>
        <row r="111">
          <cell r="M111">
            <v>5258</v>
          </cell>
          <cell r="U111" t="str">
            <v>Chuyển tiếp</v>
          </cell>
          <cell r="V111" t="str">
            <v>Phân cấp huyện</v>
          </cell>
        </row>
        <row r="112">
          <cell r="M112">
            <v>5460</v>
          </cell>
          <cell r="U112" t="str">
            <v>Chuyển tiếp</v>
          </cell>
          <cell r="V112" t="str">
            <v>Phân cấp huyện</v>
          </cell>
        </row>
        <row r="113">
          <cell r="C113">
            <v>37</v>
          </cell>
          <cell r="M113">
            <v>315000</v>
          </cell>
        </row>
        <row r="114">
          <cell r="C114">
            <v>2</v>
          </cell>
          <cell r="M114">
            <v>25962</v>
          </cell>
        </row>
        <row r="115">
          <cell r="C115">
            <v>1</v>
          </cell>
          <cell r="M115">
            <v>962</v>
          </cell>
          <cell r="U115" t="str">
            <v>Chuyển tiếp</v>
          </cell>
          <cell r="V115" t="str">
            <v>Trả nợ</v>
          </cell>
          <cell r="AA115">
            <v>0</v>
          </cell>
        </row>
        <row r="116">
          <cell r="C116">
            <v>1</v>
          </cell>
          <cell r="M116">
            <v>25000</v>
          </cell>
          <cell r="U116" t="str">
            <v>Chuyển tiếp</v>
          </cell>
          <cell r="V116" t="str">
            <v>Trả nợ</v>
          </cell>
          <cell r="AA116">
            <v>0</v>
          </cell>
        </row>
        <row r="117">
          <cell r="C117">
            <v>5</v>
          </cell>
          <cell r="M117">
            <v>21900</v>
          </cell>
        </row>
        <row r="118">
          <cell r="C118">
            <v>1</v>
          </cell>
          <cell r="M118">
            <v>2090</v>
          </cell>
          <cell r="U118" t="str">
            <v>Chuyển tiếp</v>
          </cell>
          <cell r="V118" t="str">
            <v>Dứt điểm</v>
          </cell>
          <cell r="AA118">
            <v>-2</v>
          </cell>
        </row>
        <row r="119">
          <cell r="C119">
            <v>1</v>
          </cell>
          <cell r="M119">
            <v>5000</v>
          </cell>
          <cell r="U119" t="str">
            <v>Chuyển tiếp</v>
          </cell>
          <cell r="V119" t="str">
            <v>Dứt điểm</v>
          </cell>
          <cell r="AA119">
            <v>0</v>
          </cell>
        </row>
        <row r="120">
          <cell r="C120">
            <v>1</v>
          </cell>
          <cell r="M120">
            <v>5000</v>
          </cell>
          <cell r="U120" t="str">
            <v>Chuyển tiếp</v>
          </cell>
          <cell r="V120" t="str">
            <v>Dứt điểm</v>
          </cell>
          <cell r="AA120">
            <v>0</v>
          </cell>
        </row>
        <row r="121">
          <cell r="C121">
            <v>1</v>
          </cell>
          <cell r="M121">
            <v>8500</v>
          </cell>
          <cell r="U121" t="str">
            <v>Chuyển tiếp</v>
          </cell>
          <cell r="V121" t="str">
            <v>Dứt điểm</v>
          </cell>
          <cell r="AA121">
            <v>-1</v>
          </cell>
        </row>
        <row r="122">
          <cell r="C122">
            <v>1</v>
          </cell>
          <cell r="M122">
            <v>1310</v>
          </cell>
          <cell r="U122" t="str">
            <v>Chuyển tiếp</v>
          </cell>
          <cell r="V122" t="str">
            <v>Dứt điểm</v>
          </cell>
          <cell r="AA122">
            <v>2</v>
          </cell>
        </row>
        <row r="123">
          <cell r="C123">
            <v>11</v>
          </cell>
          <cell r="M123">
            <v>153000</v>
          </cell>
        </row>
        <row r="124">
          <cell r="C124">
            <v>1</v>
          </cell>
          <cell r="M124">
            <v>15000</v>
          </cell>
          <cell r="U124" t="str">
            <v>Chuyển tiếp</v>
          </cell>
          <cell r="V124" t="str">
            <v>Chuyển tiếp</v>
          </cell>
          <cell r="AA124">
            <v>-1</v>
          </cell>
        </row>
        <row r="125">
          <cell r="C125">
            <v>1</v>
          </cell>
          <cell r="M125">
            <v>13000</v>
          </cell>
          <cell r="U125" t="str">
            <v>Chuyển tiếp</v>
          </cell>
          <cell r="V125" t="str">
            <v>Chuyển tiếp</v>
          </cell>
          <cell r="AA125">
            <v>0</v>
          </cell>
        </row>
        <row r="126">
          <cell r="C126">
            <v>1</v>
          </cell>
          <cell r="M126">
            <v>2000</v>
          </cell>
          <cell r="U126" t="str">
            <v>Chuyển tiếp</v>
          </cell>
          <cell r="V126" t="str">
            <v>Chuyển tiếp</v>
          </cell>
          <cell r="AA126">
            <v>1</v>
          </cell>
        </row>
        <row r="127">
          <cell r="C127">
            <v>1</v>
          </cell>
          <cell r="M127">
            <v>5000</v>
          </cell>
          <cell r="U127" t="str">
            <v>Chuyển tiếp</v>
          </cell>
          <cell r="V127" t="str">
            <v>Chuyển tiếp</v>
          </cell>
          <cell r="AA127">
            <v>0</v>
          </cell>
        </row>
        <row r="128">
          <cell r="C128">
            <v>1</v>
          </cell>
          <cell r="M128">
            <v>28000</v>
          </cell>
          <cell r="U128" t="str">
            <v>Chuyển tiếp</v>
          </cell>
          <cell r="V128" t="str">
            <v>Chuyển tiếp</v>
          </cell>
        </row>
        <row r="129">
          <cell r="C129">
            <v>1</v>
          </cell>
          <cell r="M129">
            <v>10000</v>
          </cell>
          <cell r="U129" t="str">
            <v>Chuyển tiếp</v>
          </cell>
          <cell r="V129" t="str">
            <v>Chuyển tiếp</v>
          </cell>
          <cell r="AA129" t="str">
            <v>x</v>
          </cell>
        </row>
        <row r="130">
          <cell r="C130">
            <v>1</v>
          </cell>
          <cell r="M130">
            <v>22000</v>
          </cell>
          <cell r="U130" t="str">
            <v>Chuyển tiếp</v>
          </cell>
          <cell r="V130" t="str">
            <v>Chuyển tiếp</v>
          </cell>
          <cell r="AA130">
            <v>0</v>
          </cell>
        </row>
        <row r="131">
          <cell r="C131">
            <v>1</v>
          </cell>
          <cell r="M131">
            <v>15000</v>
          </cell>
          <cell r="U131" t="str">
            <v>Chuyển tiếp</v>
          </cell>
          <cell r="V131" t="str">
            <v>Chuyển tiếp</v>
          </cell>
          <cell r="AA131">
            <v>0</v>
          </cell>
        </row>
        <row r="132">
          <cell r="C132">
            <v>1</v>
          </cell>
          <cell r="M132">
            <v>18000</v>
          </cell>
          <cell r="U132" t="str">
            <v>Chuyển tiếp</v>
          </cell>
          <cell r="V132" t="str">
            <v>Chuyển tiếp</v>
          </cell>
          <cell r="AA132">
            <v>1</v>
          </cell>
        </row>
        <row r="133">
          <cell r="C133">
            <v>1</v>
          </cell>
          <cell r="M133">
            <v>12000</v>
          </cell>
          <cell r="U133" t="str">
            <v>Chuyển tiếp</v>
          </cell>
          <cell r="V133" t="str">
            <v>Chuyển tiếp</v>
          </cell>
          <cell r="AA133">
            <v>0</v>
          </cell>
        </row>
        <row r="134">
          <cell r="C134">
            <v>1</v>
          </cell>
          <cell r="M134">
            <v>13000</v>
          </cell>
          <cell r="U134" t="str">
            <v>Chuyển tiếp</v>
          </cell>
          <cell r="V134" t="str">
            <v>Chuyển tiếp</v>
          </cell>
          <cell r="AA134">
            <v>1</v>
          </cell>
        </row>
        <row r="135">
          <cell r="C135">
            <v>2</v>
          </cell>
          <cell r="M135">
            <v>10000</v>
          </cell>
        </row>
        <row r="136">
          <cell r="C136">
            <v>1</v>
          </cell>
          <cell r="M136">
            <v>5000</v>
          </cell>
          <cell r="U136" t="str">
            <v>Chuyển tiếp</v>
          </cell>
          <cell r="V136" t="str">
            <v>Chuyển tiếp</v>
          </cell>
          <cell r="AA136">
            <v>0</v>
          </cell>
        </row>
        <row r="137">
          <cell r="C137">
            <v>1</v>
          </cell>
          <cell r="M137">
            <v>5000</v>
          </cell>
          <cell r="U137" t="str">
            <v>Chuyển tiếp</v>
          </cell>
          <cell r="V137" t="str">
            <v>Chuyển tiếp</v>
          </cell>
          <cell r="AA137">
            <v>0</v>
          </cell>
        </row>
        <row r="138">
          <cell r="C138">
            <v>4</v>
          </cell>
          <cell r="M138">
            <v>31600</v>
          </cell>
        </row>
        <row r="139">
          <cell r="C139">
            <v>1</v>
          </cell>
          <cell r="M139">
            <v>10000</v>
          </cell>
          <cell r="U139" t="str">
            <v>Chuyển tiếp</v>
          </cell>
          <cell r="V139" t="str">
            <v>Chuyển tiếp</v>
          </cell>
          <cell r="AA139" t="str">
            <v>x</v>
          </cell>
        </row>
        <row r="140">
          <cell r="C140">
            <v>1</v>
          </cell>
          <cell r="M140">
            <v>2600</v>
          </cell>
          <cell r="U140" t="str">
            <v>Chuyển tiếp</v>
          </cell>
          <cell r="V140" t="str">
            <v>Chuyển tiếp</v>
          </cell>
        </row>
        <row r="141">
          <cell r="C141">
            <v>1</v>
          </cell>
          <cell r="M141">
            <v>8000</v>
          </cell>
          <cell r="U141" t="str">
            <v>Chuyển tiếp</v>
          </cell>
          <cell r="V141" t="str">
            <v>Chuyển tiếp</v>
          </cell>
          <cell r="AA141" t="str">
            <v>x</v>
          </cell>
        </row>
        <row r="142">
          <cell r="C142">
            <v>1</v>
          </cell>
          <cell r="M142">
            <v>11000</v>
          </cell>
          <cell r="U142" t="str">
            <v>Chuyển tiếp</v>
          </cell>
          <cell r="V142" t="str">
            <v>Chuyển tiếp</v>
          </cell>
        </row>
        <row r="143">
          <cell r="M143">
            <v>20000</v>
          </cell>
          <cell r="U143" t="str">
            <v>Chuyển tiếp</v>
          </cell>
          <cell r="V143" t="str">
            <v>Khác</v>
          </cell>
        </row>
        <row r="144">
          <cell r="C144">
            <v>13</v>
          </cell>
          <cell r="M144">
            <v>51120</v>
          </cell>
        </row>
        <row r="145">
          <cell r="C145">
            <v>1</v>
          </cell>
          <cell r="M145">
            <v>3000</v>
          </cell>
          <cell r="U145" t="str">
            <v>KC mới</v>
          </cell>
          <cell r="V145" t="str">
            <v>KC mới</v>
          </cell>
        </row>
        <row r="146">
          <cell r="C146">
            <v>1</v>
          </cell>
          <cell r="M146">
            <v>5588</v>
          </cell>
          <cell r="U146" t="str">
            <v>KC mới</v>
          </cell>
          <cell r="V146" t="str">
            <v>KC mới</v>
          </cell>
        </row>
        <row r="147">
          <cell r="C147">
            <v>1</v>
          </cell>
          <cell r="M147">
            <v>3500</v>
          </cell>
          <cell r="U147" t="str">
            <v>KC mới</v>
          </cell>
          <cell r="V147" t="str">
            <v>KC mới</v>
          </cell>
        </row>
        <row r="148">
          <cell r="C148">
            <v>1</v>
          </cell>
          <cell r="M148">
            <v>11000</v>
          </cell>
          <cell r="U148" t="str">
            <v>KC mới</v>
          </cell>
          <cell r="V148" t="str">
            <v>KC mới</v>
          </cell>
        </row>
        <row r="149">
          <cell r="C149">
            <v>1</v>
          </cell>
          <cell r="M149">
            <v>3500</v>
          </cell>
          <cell r="U149" t="str">
            <v>KC mới</v>
          </cell>
          <cell r="V149" t="str">
            <v>KC mới</v>
          </cell>
        </row>
        <row r="150">
          <cell r="C150">
            <v>1</v>
          </cell>
          <cell r="M150">
            <v>2500</v>
          </cell>
          <cell r="U150" t="str">
            <v>KC mới</v>
          </cell>
          <cell r="V150" t="str">
            <v>KC mới</v>
          </cell>
        </row>
        <row r="151">
          <cell r="C151">
            <v>1</v>
          </cell>
          <cell r="M151">
            <v>3500</v>
          </cell>
          <cell r="U151" t="str">
            <v>KC mới</v>
          </cell>
          <cell r="V151" t="str">
            <v>KC mới</v>
          </cell>
        </row>
        <row r="152">
          <cell r="C152">
            <v>1</v>
          </cell>
          <cell r="M152">
            <v>984</v>
          </cell>
          <cell r="U152" t="str">
            <v>KC mới</v>
          </cell>
          <cell r="V152" t="str">
            <v>KC mới</v>
          </cell>
        </row>
        <row r="153">
          <cell r="C153">
            <v>1</v>
          </cell>
          <cell r="M153">
            <v>4200</v>
          </cell>
          <cell r="U153" t="str">
            <v>KC mới</v>
          </cell>
          <cell r="V153" t="str">
            <v>KC mới</v>
          </cell>
        </row>
        <row r="154">
          <cell r="C154">
            <v>1</v>
          </cell>
          <cell r="M154">
            <v>1548</v>
          </cell>
          <cell r="U154" t="str">
            <v>KC mới</v>
          </cell>
          <cell r="V154" t="str">
            <v>KC mới</v>
          </cell>
        </row>
        <row r="155">
          <cell r="C155">
            <v>1</v>
          </cell>
          <cell r="M155">
            <v>3500</v>
          </cell>
          <cell r="U155" t="str">
            <v>KC mới</v>
          </cell>
          <cell r="V155" t="str">
            <v>KC mới</v>
          </cell>
        </row>
        <row r="156">
          <cell r="C156">
            <v>1</v>
          </cell>
          <cell r="M156">
            <v>1500</v>
          </cell>
          <cell r="U156" t="str">
            <v>KC mới</v>
          </cell>
          <cell r="V156" t="str">
            <v>KC mới</v>
          </cell>
        </row>
        <row r="157">
          <cell r="C157">
            <v>1</v>
          </cell>
          <cell r="M157">
            <v>6800</v>
          </cell>
          <cell r="U157" t="str">
            <v>KC mới</v>
          </cell>
          <cell r="V157" t="str">
            <v>KC mới</v>
          </cell>
        </row>
        <row r="158">
          <cell r="M158">
            <v>1418</v>
          </cell>
          <cell r="U158" t="str">
            <v>CBĐT</v>
          </cell>
          <cell r="V158" t="str">
            <v>CBĐT</v>
          </cell>
        </row>
        <row r="159">
          <cell r="C159">
            <v>55</v>
          </cell>
          <cell r="M159">
            <v>430000</v>
          </cell>
        </row>
        <row r="160">
          <cell r="C160">
            <v>34</v>
          </cell>
          <cell r="M160">
            <v>129759</v>
          </cell>
        </row>
        <row r="161">
          <cell r="C161">
            <v>1</v>
          </cell>
          <cell r="M161">
            <v>12000</v>
          </cell>
          <cell r="U161" t="str">
            <v>Chuyển tiếp</v>
          </cell>
          <cell r="V161" t="str">
            <v>Dứt điểm</v>
          </cell>
          <cell r="AA161">
            <v>0</v>
          </cell>
        </row>
        <row r="162">
          <cell r="C162">
            <v>1</v>
          </cell>
          <cell r="M162">
            <v>12000</v>
          </cell>
          <cell r="U162" t="str">
            <v>Chuyển tiếp</v>
          </cell>
          <cell r="V162" t="str">
            <v>Dứt điểm</v>
          </cell>
          <cell r="AA162">
            <v>0</v>
          </cell>
        </row>
        <row r="163">
          <cell r="C163">
            <v>1</v>
          </cell>
          <cell r="M163">
            <v>2000</v>
          </cell>
          <cell r="U163" t="str">
            <v>Chuyển tiếp</v>
          </cell>
          <cell r="V163" t="str">
            <v>Dứt điểm</v>
          </cell>
          <cell r="AA163">
            <v>0</v>
          </cell>
        </row>
        <row r="164">
          <cell r="C164">
            <v>1</v>
          </cell>
          <cell r="M164">
            <v>2300</v>
          </cell>
          <cell r="U164" t="str">
            <v>Chuyển tiếp</v>
          </cell>
          <cell r="V164" t="str">
            <v>Dứt điểm</v>
          </cell>
          <cell r="AA164">
            <v>1</v>
          </cell>
        </row>
        <row r="165">
          <cell r="C165">
            <v>1</v>
          </cell>
          <cell r="M165">
            <v>8000</v>
          </cell>
          <cell r="U165" t="str">
            <v>Chuyển tiếp</v>
          </cell>
          <cell r="V165" t="str">
            <v>Dứt điểm</v>
          </cell>
          <cell r="AA165">
            <v>1</v>
          </cell>
        </row>
        <row r="166">
          <cell r="C166">
            <v>1</v>
          </cell>
          <cell r="M166">
            <v>3000</v>
          </cell>
          <cell r="U166" t="str">
            <v>Chuyển tiếp</v>
          </cell>
          <cell r="V166" t="str">
            <v>Dứt điểm</v>
          </cell>
          <cell r="AA166">
            <v>1</v>
          </cell>
        </row>
        <row r="167">
          <cell r="C167">
            <v>1</v>
          </cell>
          <cell r="M167">
            <v>972</v>
          </cell>
          <cell r="U167" t="str">
            <v>Chuyển tiếp</v>
          </cell>
          <cell r="V167" t="str">
            <v>Dứt điểm</v>
          </cell>
          <cell r="AA167">
            <v>-2</v>
          </cell>
        </row>
        <row r="168">
          <cell r="C168">
            <v>1</v>
          </cell>
          <cell r="M168">
            <v>4227</v>
          </cell>
          <cell r="U168" t="str">
            <v>Chuyển tiếp</v>
          </cell>
          <cell r="V168" t="str">
            <v>Dứt điểm</v>
          </cell>
          <cell r="AA168">
            <v>0</v>
          </cell>
        </row>
        <row r="169">
          <cell r="C169">
            <v>1</v>
          </cell>
          <cell r="M169">
            <v>6000</v>
          </cell>
          <cell r="U169" t="str">
            <v>Chuyển tiếp</v>
          </cell>
          <cell r="V169" t="str">
            <v>Dứt điểm</v>
          </cell>
          <cell r="AA169">
            <v>0</v>
          </cell>
        </row>
        <row r="170">
          <cell r="C170">
            <v>1</v>
          </cell>
          <cell r="M170">
            <v>6500</v>
          </cell>
          <cell r="U170" t="str">
            <v>Chuyển tiếp</v>
          </cell>
          <cell r="V170" t="str">
            <v>Dứt điểm</v>
          </cell>
          <cell r="AA170">
            <v>0</v>
          </cell>
        </row>
        <row r="171">
          <cell r="C171">
            <v>1</v>
          </cell>
          <cell r="M171">
            <v>5500</v>
          </cell>
          <cell r="U171" t="str">
            <v>Chuyển tiếp</v>
          </cell>
          <cell r="V171" t="str">
            <v>Dứt điểm</v>
          </cell>
          <cell r="AA171">
            <v>1</v>
          </cell>
        </row>
        <row r="172">
          <cell r="C172">
            <v>1</v>
          </cell>
          <cell r="M172">
            <v>5000</v>
          </cell>
          <cell r="U172" t="str">
            <v>Chuyển tiếp</v>
          </cell>
          <cell r="V172" t="str">
            <v>Dứt điểm</v>
          </cell>
          <cell r="AA172">
            <v>2</v>
          </cell>
        </row>
        <row r="173">
          <cell r="C173">
            <v>1</v>
          </cell>
          <cell r="M173">
            <v>1700</v>
          </cell>
          <cell r="U173" t="str">
            <v>Chuyển tiếp</v>
          </cell>
          <cell r="V173" t="str">
            <v>Dứt điểm</v>
          </cell>
          <cell r="AA173">
            <v>2</v>
          </cell>
        </row>
        <row r="174">
          <cell r="C174">
            <v>1</v>
          </cell>
          <cell r="M174">
            <v>7000</v>
          </cell>
          <cell r="U174" t="str">
            <v>Chuyển tiếp</v>
          </cell>
          <cell r="V174" t="str">
            <v>Dứt điểm</v>
          </cell>
          <cell r="AA174">
            <v>1</v>
          </cell>
        </row>
        <row r="175">
          <cell r="C175">
            <v>1</v>
          </cell>
          <cell r="M175">
            <v>3500</v>
          </cell>
          <cell r="U175" t="str">
            <v>Chuyển tiếp</v>
          </cell>
          <cell r="V175" t="str">
            <v>Dứt điểm</v>
          </cell>
          <cell r="AA175">
            <v>0</v>
          </cell>
        </row>
        <row r="176">
          <cell r="C176">
            <v>1</v>
          </cell>
          <cell r="M176">
            <v>10500</v>
          </cell>
          <cell r="U176" t="str">
            <v>Chuyển tiếp</v>
          </cell>
          <cell r="V176" t="str">
            <v>Dứt điểm</v>
          </cell>
          <cell r="AA176">
            <v>1</v>
          </cell>
        </row>
        <row r="177">
          <cell r="C177">
            <v>1</v>
          </cell>
          <cell r="M177">
            <v>2200</v>
          </cell>
          <cell r="U177" t="str">
            <v>Chuyển tiếp</v>
          </cell>
          <cell r="V177" t="str">
            <v>Dứt điểm</v>
          </cell>
          <cell r="AA177">
            <v>2</v>
          </cell>
        </row>
        <row r="178">
          <cell r="C178">
            <v>1</v>
          </cell>
          <cell r="M178">
            <v>2200</v>
          </cell>
          <cell r="U178" t="str">
            <v>Chuyển tiếp</v>
          </cell>
          <cell r="V178" t="str">
            <v>Dứt điểm</v>
          </cell>
          <cell r="AA178">
            <v>2</v>
          </cell>
        </row>
        <row r="179">
          <cell r="C179">
            <v>1</v>
          </cell>
          <cell r="M179">
            <v>2000</v>
          </cell>
          <cell r="U179" t="str">
            <v>Chuyển tiếp</v>
          </cell>
          <cell r="V179" t="str">
            <v>Dứt điểm</v>
          </cell>
          <cell r="AA179">
            <v>2</v>
          </cell>
        </row>
        <row r="180">
          <cell r="C180">
            <v>1</v>
          </cell>
          <cell r="M180">
            <v>2200</v>
          </cell>
          <cell r="U180" t="str">
            <v>Chuyển tiếp</v>
          </cell>
          <cell r="V180" t="str">
            <v>Dứt điểm</v>
          </cell>
          <cell r="AA180">
            <v>2</v>
          </cell>
        </row>
        <row r="181">
          <cell r="C181">
            <v>1</v>
          </cell>
          <cell r="M181">
            <v>2000</v>
          </cell>
          <cell r="U181" t="str">
            <v>Chuyển tiếp</v>
          </cell>
          <cell r="V181" t="str">
            <v>Dứt điểm</v>
          </cell>
          <cell r="AA181">
            <v>2</v>
          </cell>
        </row>
        <row r="182">
          <cell r="C182">
            <v>1</v>
          </cell>
          <cell r="M182">
            <v>1700</v>
          </cell>
          <cell r="U182" t="str">
            <v>Chuyển tiếp</v>
          </cell>
          <cell r="V182" t="str">
            <v>Dứt điểm</v>
          </cell>
          <cell r="AA182">
            <v>2</v>
          </cell>
        </row>
        <row r="183">
          <cell r="C183">
            <v>1</v>
          </cell>
          <cell r="M183">
            <v>2000</v>
          </cell>
          <cell r="U183" t="str">
            <v>Chuyển tiếp</v>
          </cell>
          <cell r="V183" t="str">
            <v>Dứt điểm</v>
          </cell>
          <cell r="AA183">
            <v>2</v>
          </cell>
        </row>
        <row r="184">
          <cell r="C184">
            <v>1</v>
          </cell>
          <cell r="M184">
            <v>2190</v>
          </cell>
          <cell r="U184" t="str">
            <v>Chuyển tiếp</v>
          </cell>
          <cell r="V184" t="str">
            <v>Dứt điểm</v>
          </cell>
          <cell r="AA184">
            <v>2</v>
          </cell>
        </row>
        <row r="185">
          <cell r="C185">
            <v>1</v>
          </cell>
          <cell r="M185">
            <v>1900</v>
          </cell>
          <cell r="U185" t="str">
            <v>Chuyển tiếp</v>
          </cell>
          <cell r="V185" t="str">
            <v>Dứt điểm</v>
          </cell>
          <cell r="AA185">
            <v>2</v>
          </cell>
        </row>
        <row r="186">
          <cell r="C186">
            <v>1</v>
          </cell>
          <cell r="M186">
            <v>2100</v>
          </cell>
          <cell r="U186" t="str">
            <v>Chuyển tiếp</v>
          </cell>
          <cell r="V186" t="str">
            <v>Dứt điểm</v>
          </cell>
          <cell r="AA186">
            <v>2</v>
          </cell>
        </row>
        <row r="187">
          <cell r="C187">
            <v>1</v>
          </cell>
          <cell r="M187">
            <v>2200</v>
          </cell>
          <cell r="U187" t="str">
            <v>Chuyển tiếp</v>
          </cell>
          <cell r="V187" t="str">
            <v>Dứt điểm</v>
          </cell>
          <cell r="AA187">
            <v>2</v>
          </cell>
        </row>
        <row r="188">
          <cell r="C188">
            <v>1</v>
          </cell>
          <cell r="M188">
            <v>2170</v>
          </cell>
          <cell r="U188" t="str">
            <v>Chuyển tiếp</v>
          </cell>
          <cell r="V188" t="str">
            <v>Dứt điểm</v>
          </cell>
          <cell r="AA188">
            <v>2</v>
          </cell>
        </row>
        <row r="189">
          <cell r="C189">
            <v>1</v>
          </cell>
          <cell r="M189">
            <v>2200</v>
          </cell>
          <cell r="U189" t="str">
            <v>Chuyển tiếp</v>
          </cell>
          <cell r="V189" t="str">
            <v>Dứt điểm</v>
          </cell>
          <cell r="AA189">
            <v>2</v>
          </cell>
        </row>
        <row r="190">
          <cell r="C190">
            <v>1</v>
          </cell>
          <cell r="M190">
            <v>2200</v>
          </cell>
          <cell r="U190" t="str">
            <v>Chuyển tiếp</v>
          </cell>
          <cell r="V190" t="str">
            <v>Dứt điểm</v>
          </cell>
          <cell r="AA190">
            <v>2</v>
          </cell>
        </row>
        <row r="191">
          <cell r="C191">
            <v>1</v>
          </cell>
          <cell r="M191">
            <v>2200</v>
          </cell>
          <cell r="U191" t="str">
            <v>Chuyển tiếp</v>
          </cell>
          <cell r="V191" t="str">
            <v>Dứt điểm</v>
          </cell>
          <cell r="AA191">
            <v>2</v>
          </cell>
        </row>
        <row r="192">
          <cell r="C192">
            <v>1</v>
          </cell>
          <cell r="M192">
            <v>2000</v>
          </cell>
          <cell r="U192" t="str">
            <v>Chuyển tiếp</v>
          </cell>
          <cell r="V192" t="str">
            <v>Dứt điểm</v>
          </cell>
          <cell r="AA192">
            <v>2</v>
          </cell>
        </row>
        <row r="193">
          <cell r="C193">
            <v>1</v>
          </cell>
          <cell r="M193">
            <v>1600</v>
          </cell>
          <cell r="U193" t="str">
            <v>Chuyển tiếp</v>
          </cell>
          <cell r="V193" t="str">
            <v>Dứt điểm</v>
          </cell>
          <cell r="AA193">
            <v>2</v>
          </cell>
        </row>
        <row r="194">
          <cell r="C194">
            <v>1</v>
          </cell>
          <cell r="M194">
            <v>4500</v>
          </cell>
          <cell r="U194" t="str">
            <v>Chuyển tiếp</v>
          </cell>
          <cell r="V194" t="str">
            <v>Dứt điểm</v>
          </cell>
          <cell r="AA194">
            <v>2</v>
          </cell>
        </row>
        <row r="195">
          <cell r="C195">
            <v>11</v>
          </cell>
          <cell r="M195">
            <v>115800</v>
          </cell>
        </row>
        <row r="196">
          <cell r="C196">
            <v>1</v>
          </cell>
          <cell r="M196">
            <v>30000</v>
          </cell>
          <cell r="U196" t="str">
            <v>Chuyển tiếp</v>
          </cell>
          <cell r="V196" t="str">
            <v>Chuyển tiếp</v>
          </cell>
          <cell r="AA196">
            <v>0</v>
          </cell>
        </row>
        <row r="197">
          <cell r="C197">
            <v>1</v>
          </cell>
          <cell r="M197">
            <v>8000</v>
          </cell>
          <cell r="U197" t="str">
            <v>Chuyển tiếp</v>
          </cell>
          <cell r="V197" t="str">
            <v>Chuyển tiếp</v>
          </cell>
          <cell r="AA197">
            <v>1</v>
          </cell>
        </row>
        <row r="198">
          <cell r="C198">
            <v>1</v>
          </cell>
          <cell r="M198">
            <v>3000</v>
          </cell>
          <cell r="U198" t="str">
            <v>Chuyển tiếp</v>
          </cell>
          <cell r="V198" t="str">
            <v>Chuyển tiếp</v>
          </cell>
          <cell r="AA198">
            <v>2</v>
          </cell>
        </row>
        <row r="199">
          <cell r="C199">
            <v>1</v>
          </cell>
          <cell r="M199">
            <v>8000</v>
          </cell>
          <cell r="U199" t="str">
            <v>Chuyển tiếp</v>
          </cell>
          <cell r="V199" t="str">
            <v>Chuyển tiếp</v>
          </cell>
          <cell r="AA199">
            <v>-2</v>
          </cell>
        </row>
        <row r="200">
          <cell r="C200">
            <v>1</v>
          </cell>
          <cell r="M200">
            <v>10000</v>
          </cell>
          <cell r="U200" t="str">
            <v>Chuyển tiếp</v>
          </cell>
          <cell r="V200" t="str">
            <v>Chuyển tiếp</v>
          </cell>
          <cell r="AA200">
            <v>0</v>
          </cell>
        </row>
        <row r="201">
          <cell r="C201">
            <v>1</v>
          </cell>
          <cell r="M201">
            <v>8000</v>
          </cell>
          <cell r="U201" t="str">
            <v>Chuyển tiếp</v>
          </cell>
          <cell r="V201" t="str">
            <v>Chuyển tiếp</v>
          </cell>
          <cell r="AA201">
            <v>-1</v>
          </cell>
        </row>
        <row r="202">
          <cell r="C202">
            <v>1</v>
          </cell>
          <cell r="M202">
            <v>4000</v>
          </cell>
          <cell r="U202" t="str">
            <v>Chuyển tiếp</v>
          </cell>
          <cell r="V202" t="str">
            <v>Chuyển tiếp</v>
          </cell>
          <cell r="AA202">
            <v>2</v>
          </cell>
        </row>
        <row r="203">
          <cell r="C203">
            <v>1</v>
          </cell>
          <cell r="M203">
            <v>5000</v>
          </cell>
          <cell r="U203" t="str">
            <v>Chuyển tiếp</v>
          </cell>
          <cell r="V203" t="str">
            <v>Chuyển tiếp</v>
          </cell>
          <cell r="AA203">
            <v>2</v>
          </cell>
        </row>
        <row r="204">
          <cell r="C204">
            <v>1</v>
          </cell>
          <cell r="M204">
            <v>20000</v>
          </cell>
          <cell r="U204" t="str">
            <v>Chuyển tiếp</v>
          </cell>
          <cell r="V204" t="str">
            <v>Chuyển tiếp</v>
          </cell>
          <cell r="AA204">
            <v>3</v>
          </cell>
        </row>
        <row r="205">
          <cell r="C205">
            <v>1</v>
          </cell>
          <cell r="M205">
            <v>6500</v>
          </cell>
          <cell r="U205" t="str">
            <v>Chuyển tiếp</v>
          </cell>
          <cell r="V205" t="str">
            <v>Chuyển tiếp</v>
          </cell>
          <cell r="AA205">
            <v>2</v>
          </cell>
        </row>
        <row r="206">
          <cell r="C206">
            <v>1</v>
          </cell>
          <cell r="M206">
            <v>13300</v>
          </cell>
          <cell r="U206" t="str">
            <v>Chuyển tiếp</v>
          </cell>
          <cell r="V206" t="str">
            <v>Chuyển tiếp</v>
          </cell>
          <cell r="AA206">
            <v>3</v>
          </cell>
        </row>
        <row r="207">
          <cell r="C207">
            <v>1</v>
          </cell>
          <cell r="M207">
            <v>1089</v>
          </cell>
        </row>
        <row r="208">
          <cell r="C208">
            <v>1</v>
          </cell>
          <cell r="M208">
            <v>1089</v>
          </cell>
          <cell r="U208" t="str">
            <v>Chuyển tiếp</v>
          </cell>
          <cell r="V208" t="str">
            <v>Chuyển tiếp</v>
          </cell>
          <cell r="AA208">
            <v>1</v>
          </cell>
        </row>
        <row r="209">
          <cell r="C209">
            <v>2</v>
          </cell>
          <cell r="M209">
            <v>7000</v>
          </cell>
        </row>
        <row r="210">
          <cell r="C210">
            <v>1</v>
          </cell>
          <cell r="M210">
            <v>2000</v>
          </cell>
          <cell r="U210" t="str">
            <v>Chuyển tiếp</v>
          </cell>
          <cell r="V210" t="str">
            <v>Chuyển tiếp</v>
          </cell>
        </row>
        <row r="211">
          <cell r="C211">
            <v>1</v>
          </cell>
          <cell r="M211">
            <v>5000</v>
          </cell>
          <cell r="U211" t="str">
            <v>Chuyển tiếp</v>
          </cell>
          <cell r="V211" t="str">
            <v>Chuyển tiếp</v>
          </cell>
        </row>
        <row r="212">
          <cell r="C212">
            <v>1</v>
          </cell>
          <cell r="M212">
            <v>9008</v>
          </cell>
        </row>
        <row r="213">
          <cell r="C213">
            <v>1</v>
          </cell>
          <cell r="M213">
            <v>9008</v>
          </cell>
          <cell r="U213" t="str">
            <v>Chuyển tiếp</v>
          </cell>
          <cell r="V213" t="str">
            <v>Chuyển tiếp</v>
          </cell>
          <cell r="AA213">
            <v>-2</v>
          </cell>
        </row>
        <row r="214">
          <cell r="M214">
            <v>15000</v>
          </cell>
          <cell r="U214" t="str">
            <v>Chuyển tiếp</v>
          </cell>
          <cell r="V214" t="str">
            <v>Khác</v>
          </cell>
        </row>
        <row r="215">
          <cell r="M215">
            <v>128500</v>
          </cell>
          <cell r="U215" t="str">
            <v>Chuyển tiếp</v>
          </cell>
          <cell r="V215" t="str">
            <v>Khác</v>
          </cell>
        </row>
        <row r="216">
          <cell r="C216">
            <v>6</v>
          </cell>
          <cell r="M216">
            <v>20600</v>
          </cell>
        </row>
        <row r="217">
          <cell r="C217">
            <v>1</v>
          </cell>
          <cell r="M217">
            <v>2000</v>
          </cell>
          <cell r="U217" t="str">
            <v>KC mới</v>
          </cell>
          <cell r="V217" t="str">
            <v>KC mới</v>
          </cell>
        </row>
        <row r="218">
          <cell r="C218">
            <v>1</v>
          </cell>
          <cell r="M218">
            <v>1500</v>
          </cell>
          <cell r="U218" t="str">
            <v>KC mới</v>
          </cell>
          <cell r="V218" t="str">
            <v>KC mới</v>
          </cell>
        </row>
        <row r="219">
          <cell r="C219">
            <v>1</v>
          </cell>
          <cell r="M219">
            <v>10000</v>
          </cell>
          <cell r="U219" t="str">
            <v>KC mới</v>
          </cell>
          <cell r="V219" t="str">
            <v>KC mới</v>
          </cell>
        </row>
        <row r="220">
          <cell r="C220">
            <v>1</v>
          </cell>
          <cell r="M220">
            <v>2800</v>
          </cell>
          <cell r="U220" t="str">
            <v>KC mới</v>
          </cell>
          <cell r="V220" t="str">
            <v>KC mới</v>
          </cell>
        </row>
        <row r="221">
          <cell r="C221">
            <v>1</v>
          </cell>
          <cell r="M221">
            <v>1300</v>
          </cell>
          <cell r="U221" t="str">
            <v>KC mới</v>
          </cell>
          <cell r="V221" t="str">
            <v>KC mới</v>
          </cell>
        </row>
        <row r="222">
          <cell r="C222">
            <v>1</v>
          </cell>
          <cell r="M222">
            <v>3000</v>
          </cell>
          <cell r="U222" t="str">
            <v>KC mới</v>
          </cell>
          <cell r="V222" t="str">
            <v>KC mới</v>
          </cell>
        </row>
        <row r="223">
          <cell r="M223">
            <v>3244</v>
          </cell>
          <cell r="U223" t="str">
            <v>CBĐT</v>
          </cell>
          <cell r="V223" t="str">
            <v>CBĐT</v>
          </cell>
        </row>
        <row r="224">
          <cell r="C224">
            <v>12</v>
          </cell>
          <cell r="M224">
            <v>90000</v>
          </cell>
        </row>
        <row r="225">
          <cell r="C225">
            <v>2</v>
          </cell>
          <cell r="M225">
            <v>5600</v>
          </cell>
        </row>
        <row r="226">
          <cell r="C226">
            <v>1</v>
          </cell>
          <cell r="M226">
            <v>1600</v>
          </cell>
          <cell r="U226" t="str">
            <v>Chuyển tiếp</v>
          </cell>
          <cell r="V226" t="str">
            <v>Dứt điểm</v>
          </cell>
        </row>
        <row r="227">
          <cell r="C227">
            <v>1</v>
          </cell>
          <cell r="M227">
            <v>4000</v>
          </cell>
          <cell r="U227" t="str">
            <v>Chuyển tiếp</v>
          </cell>
          <cell r="V227" t="str">
            <v>Dứt điểm</v>
          </cell>
        </row>
        <row r="228">
          <cell r="C228">
            <v>1</v>
          </cell>
          <cell r="M228">
            <v>8000</v>
          </cell>
        </row>
        <row r="229">
          <cell r="C229">
            <v>1</v>
          </cell>
          <cell r="M229">
            <v>8000</v>
          </cell>
          <cell r="U229" t="str">
            <v>Chuyển tiếp</v>
          </cell>
          <cell r="V229" t="str">
            <v>Chuyển tiếp</v>
          </cell>
          <cell r="AA229">
            <v>0</v>
          </cell>
        </row>
        <row r="230">
          <cell r="M230">
            <v>50000</v>
          </cell>
          <cell r="U230" t="str">
            <v>Chuyển tiếp</v>
          </cell>
          <cell r="V230" t="str">
            <v>khác</v>
          </cell>
        </row>
        <row r="231">
          <cell r="C231">
            <v>9</v>
          </cell>
          <cell r="M231">
            <v>26400</v>
          </cell>
        </row>
        <row r="232">
          <cell r="C232">
            <v>1</v>
          </cell>
          <cell r="M232">
            <v>3900</v>
          </cell>
          <cell r="U232" t="str">
            <v>KC mới</v>
          </cell>
          <cell r="V232" t="str">
            <v>KC mới</v>
          </cell>
        </row>
        <row r="233">
          <cell r="C233">
            <v>1</v>
          </cell>
          <cell r="M233">
            <v>4000</v>
          </cell>
          <cell r="U233" t="str">
            <v>KC mới</v>
          </cell>
          <cell r="V233" t="str">
            <v>KC mới</v>
          </cell>
        </row>
        <row r="234">
          <cell r="C234">
            <v>1</v>
          </cell>
          <cell r="M234">
            <v>4000</v>
          </cell>
          <cell r="U234" t="str">
            <v>KC mới</v>
          </cell>
          <cell r="V234" t="str">
            <v>KC mới</v>
          </cell>
        </row>
        <row r="235">
          <cell r="C235">
            <v>1</v>
          </cell>
          <cell r="M235">
            <v>3000</v>
          </cell>
          <cell r="U235" t="str">
            <v>KC mới</v>
          </cell>
          <cell r="V235" t="str">
            <v>KC mới</v>
          </cell>
        </row>
        <row r="236">
          <cell r="C236">
            <v>1</v>
          </cell>
          <cell r="M236">
            <v>2000</v>
          </cell>
          <cell r="U236" t="str">
            <v>KC mới</v>
          </cell>
          <cell r="V236" t="str">
            <v>KC mới</v>
          </cell>
        </row>
        <row r="237">
          <cell r="C237">
            <v>1</v>
          </cell>
          <cell r="M237">
            <v>2000</v>
          </cell>
          <cell r="U237" t="str">
            <v>KC mới</v>
          </cell>
          <cell r="V237" t="str">
            <v>KC mới</v>
          </cell>
        </row>
        <row r="238">
          <cell r="C238">
            <v>1</v>
          </cell>
          <cell r="M238">
            <v>2000</v>
          </cell>
          <cell r="U238" t="str">
            <v>KC mới</v>
          </cell>
          <cell r="V238" t="str">
            <v>KC mới</v>
          </cell>
        </row>
        <row r="239">
          <cell r="C239">
            <v>1</v>
          </cell>
          <cell r="M239">
            <v>2500</v>
          </cell>
          <cell r="U239" t="str">
            <v>KC mới</v>
          </cell>
          <cell r="V239" t="str">
            <v>KC mới</v>
          </cell>
        </row>
        <row r="240">
          <cell r="C240">
            <v>1</v>
          </cell>
          <cell r="M240">
            <v>3000</v>
          </cell>
          <cell r="U240" t="str">
            <v>KC mới</v>
          </cell>
          <cell r="V240" t="str">
            <v>KC mới</v>
          </cell>
        </row>
      </sheetData>
      <sheetData sheetId="10"/>
      <sheetData sheetId="1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LHT"/>
      <sheetName val="THKP"/>
      <sheetName val="KL XL2000"/>
      <sheetName val="KLXL2001"/>
      <sheetName val="THKP2001"/>
      <sheetName val="KLphanbo"/>
      <sheetName val="Chiet tinh"/>
      <sheetName val="XL4Poppy"/>
      <sheetName val="Van chuyen"/>
      <sheetName val="THKP (2)"/>
      <sheetName val="T.Bi"/>
      <sheetName val="Thiet ke"/>
      <sheetName val="Sheet2"/>
      <sheetName val="Sheet1"/>
      <sheetName val="CT"/>
      <sheetName val="K.luong"/>
      <sheetName val="Sheet4"/>
      <sheetName val="Sheet3"/>
      <sheetName val="TT L2"/>
      <sheetName val="TT L1"/>
      <sheetName val="Thue Ngoai"/>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MD"/>
      <sheetName val="ND"/>
      <sheetName val="CONG"/>
      <sheetName val="DGCT"/>
      <sheetName val="Dong Dau"/>
      <sheetName val="Dong Dau (2)"/>
      <sheetName val="Sau dong"/>
      <sheetName val="Ma xa"/>
      <sheetName val="My dinh"/>
      <sheetName val="Tong cong"/>
      <sheetName val="Sheet5"/>
      <sheetName val="PIPE-03E"/>
      <sheetName val="Sheet17"/>
      <sheetName val="DS them luong qui 4-2002"/>
      <sheetName val="Phuc loi 2-9-02"/>
      <sheetName val="PCLB-2002"/>
      <sheetName val="Thuong nhan dip 21-12-02"/>
      <sheetName val="Thuong dip nhan danh hieu AHL§"/>
      <sheetName val="Thang luong thu 13 nam 2002"/>
      <sheetName val="Luong SX# dip Tet Qui Mui(dong)"/>
      <sheetName val="Sheet10"/>
      <sheetName val="Sheet11"/>
      <sheetName val="Sheet12"/>
      <sheetName val="Sheet13"/>
      <sheetName val="Sheet14"/>
      <sheetName val="Sheet15"/>
      <sheetName val="Sheet16"/>
      <sheetName val="1"/>
      <sheetName val="KH 2003 (moi max)"/>
      <sheetName val="Sheet6"/>
      <sheetName val="Sheet7"/>
      <sheetName val="Sheet8"/>
      <sheetName val="Sheet9"/>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DTHH"/>
      <sheetName val="Bang1"/>
      <sheetName val="TAI TRONG"/>
      <sheetName val="NOI LUC"/>
      <sheetName val="TINH DUYET THTT CHINH"/>
      <sheetName val="TDUYET THTT PHU"/>
      <sheetName val="TINH DAO DONG VA DO VONG"/>
      <sheetName val="TINH NEO"/>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Gia VL"/>
      <sheetName val="Bang gia ca may"/>
      <sheetName val="Bang luong CB"/>
      <sheetName val="Bang P.tich CT"/>
      <sheetName val="D.toan chi tiet"/>
      <sheetName val="Bang TH Dtoan"/>
      <sheetName val="XXXXXXXX"/>
      <sheetName val="116(300)"/>
      <sheetName val="116(200)"/>
      <sheetName val="116(150)"/>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VL"/>
      <sheetName val="CTXD"/>
      <sheetName val=".."/>
      <sheetName val="CTDN"/>
      <sheetName val="san vuon"/>
      <sheetName val="khu phu tro"/>
      <sheetName val="TH"/>
      <sheetName val="Phu luc"/>
      <sheetName val="Gia trÞ"/>
      <sheetName val="Chart2"/>
      <sheetName val="KH12"/>
      <sheetName val="CN12"/>
      <sheetName val="HD12"/>
      <sheetName val="KH1"/>
      <sheetName val="Thuyet minh"/>
      <sheetName val="CQ-HQ"/>
      <sheetName val="be tong"/>
      <sheetName val="Thep"/>
      <sheetName val="Tong hop thep"/>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Congty"/>
      <sheetName val="VPPN"/>
      <sheetName val="XN74"/>
      <sheetName val="XN54"/>
      <sheetName val="XN33"/>
      <sheetName val="NK96"/>
      <sheetName val="XL4Test5"/>
      <sheetName val="THCT"/>
      <sheetName val="cap cho cac DT"/>
      <sheetName val="Ung - hoan"/>
      <sheetName val="CP may"/>
      <sheetName val="SS"/>
      <sheetName val="NVL"/>
      <sheetName val="Thep "/>
      <sheetName val="Chi tiet Khoi luong"/>
      <sheetName val="TH khoi luong"/>
      <sheetName val="Chiet tinh vat lieu "/>
      <sheetName val="TH KL VL"/>
      <sheetName val="phan tich DG"/>
      <sheetName val="gia vat lieu"/>
      <sheetName val="gia xe may"/>
      <sheetName val="gia nhan cong"/>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T1(T1)04"/>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KL VL"/>
      <sheetName val="KHCTiet"/>
      <sheetName val="QT 9-6"/>
      <sheetName val="Thuong luu HB"/>
      <sheetName val="QT03"/>
      <sheetName val="QT"/>
      <sheetName val="PTmay"/>
      <sheetName val="KK"/>
      <sheetName val="QT Ky T"/>
      <sheetName val="BCKT"/>
      <sheetName val="bc vt TON BAI"/>
      <sheetName val="XXXXXXX0"/>
      <sheetName val="DT"/>
      <sheetName val="THND"/>
      <sheetName val="THMD"/>
      <sheetName val="Phtro1"/>
      <sheetName val="DTKS1"/>
      <sheetName val="CT1m"/>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CHIT"/>
      <sheetName val="THXH"/>
      <sheetName val="BHXH"/>
      <sheetName val="cd viaK0-T6"/>
      <sheetName val="cdvia T6-Tc24"/>
      <sheetName val="cdvia Tc24-T46"/>
      <sheetName val="cdbtnL2ko-k0+361"/>
      <sheetName val="cd btnL2k0+361-T19"/>
      <sheetName val="01"/>
      <sheetName val="02"/>
      <sheetName val="03"/>
      <sheetName val="04"/>
      <sheetName val="05"/>
      <sheetName val="Sheet18"/>
      <sheetName val="Sheet19"/>
      <sheetName val="Sheet20"/>
      <sheetName val="Quang Tri"/>
      <sheetName val="TTHue"/>
      <sheetName val="Da Nang"/>
      <sheetName val="Quang Nam"/>
      <sheetName val="Quang Ngai"/>
      <sheetName val="TH DH-QN"/>
      <sheetName val="KP HD"/>
      <sheetName val="DB HD"/>
      <sheetName val="9"/>
      <sheetName val="10"/>
      <sheetName val="tscd"/>
      <sheetName val="KM"/>
      <sheetName val="KHOANMUC"/>
      <sheetName val="CPQL"/>
      <sheetName val="SANLUONG"/>
      <sheetName val="SSCP-SL"/>
      <sheetName val="CPSX"/>
      <sheetName val="KQKD"/>
      <sheetName val="CDSL (2)"/>
      <sheetName val="00000001"/>
      <sheetName val="00000002"/>
      <sheetName val="00000003"/>
      <sheetName val="00000004"/>
      <sheetName val="dutoan1"/>
      <sheetName val="Anhtoan"/>
      <sheetName val="dutoan2"/>
      <sheetName val="vat tu"/>
      <sheetName val="cong Q2"/>
      <sheetName val="T.U luong Q1"/>
      <sheetName val="T.U luong Q2"/>
      <sheetName val="T.U luong Q3"/>
      <sheetName val="clvl"/>
      <sheetName val="Chenh lech"/>
      <sheetName val="Kinh phí"/>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CT xa"/>
      <sheetName val="TLGC"/>
      <sheetName val="BL"/>
      <sheetName val="tc"/>
      <sheetName val="TDT"/>
      <sheetName val="xl"/>
      <sheetName val="NN"/>
      <sheetName val="Tralaivay"/>
      <sheetName val="TBTN"/>
      <sheetName val="CPTV"/>
      <sheetName val="PCCHAY"/>
      <sheetName val="dtks"/>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KL Tram Cty"/>
      <sheetName val="Gam may Cty"/>
      <sheetName val="KL tram KH"/>
      <sheetName val="Gam may KH"/>
      <sheetName val="Cach dien"/>
      <sheetName val="Mang tai"/>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TM"/>
      <sheetName val="BU-gian"/>
      <sheetName val="Bu-Ha"/>
      <sheetName val="PTVT"/>
      <sheetName val="Gia DAN"/>
      <sheetName val="Dan"/>
      <sheetName val="Cuoc"/>
      <sheetName val="Bugia"/>
      <sheetName val="KL57"/>
      <sheetName val="binh do"/>
      <sheetName val="cot lieu"/>
      <sheetName val="van khuon"/>
      <sheetName val="CT BT"/>
      <sheetName val="lay mau"/>
      <sheetName val="mat ngoai goi"/>
      <sheetName val="coc tram-bt"/>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THDT"/>
      <sheetName val="DM-Goc"/>
      <sheetName val="Gia-CT"/>
      <sheetName val="PTCP"/>
      <sheetName val="cphoi"/>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Thang 12"/>
      <sheetName val="Q1-02"/>
      <sheetName val="Q2-02"/>
      <sheetName val="Q3-02"/>
      <sheetName val="Phu luc HD"/>
      <sheetName val="Gia du thau"/>
      <sheetName val="PTDG"/>
      <sheetName val="Ca xe"/>
      <sheetName val="Cau 2(3)"/>
      <sheetName val="TK331A"/>
      <sheetName val="TK131B"/>
      <sheetName val="TK131A"/>
      <sheetName val="TK 331c1"/>
      <sheetName val="TK331C"/>
      <sheetName val="CT331-2003"/>
      <sheetName val="CT 331"/>
      <sheetName val="CT131-2003"/>
      <sheetName val="CT 131"/>
      <sheetName val="TK331B"/>
      <sheetName val="Dec31"/>
      <sheetName val="Jan2"/>
      <sheetName val="Jan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Quyet toan"/>
      <sheetName val="Thu hoi"/>
      <sheetName val="Lai vay"/>
      <sheetName val="Tien vay"/>
      <sheetName val="Cong no"/>
      <sheetName val="Cop pha"/>
      <sheetName val="20000000"/>
      <sheetName val="PXuat"/>
      <sheetName val="THVT.T5"/>
      <sheetName val="XL1.t5"/>
      <sheetName val="XL2.T5"/>
      <sheetName val="XL3.T5"/>
      <sheetName val="XL5.T5"/>
      <sheetName val="THCCDCXN"/>
      <sheetName val="CC.XL1"/>
      <sheetName val="XL2"/>
      <sheetName val="XL3"/>
      <sheetName val="XL5"/>
      <sheetName val="Cpa"/>
      <sheetName val="khXN"/>
      <sheetName val="KKTS.04"/>
      <sheetName val="nha kct"/>
      <sheetName val="BKVT"/>
      <sheetName val="sent to"/>
      <sheetName val="Caodo"/>
      <sheetName val="Dat"/>
      <sheetName val="KL-CTTK"/>
      <sheetName val="BTH"/>
      <sheetName val="Tien ung"/>
      <sheetName val="phi luong3"/>
      <sheetName val="KH-2001"/>
      <sheetName val="KH-2002"/>
      <sheetName val="KH-2003"/>
      <sheetName val="DGTL"/>
      <sheetName val="®¬ngi¸"/>
      <sheetName val="dongle"/>
      <sheetName val="XE DAU"/>
      <sheetName val="XE XANG"/>
      <sheetName val="Thang 1"/>
      <sheetName val="moi"/>
      <sheetName val="Thang 12 (2)"/>
      <sheetName val="Thang 01"/>
      <sheetName val="TH mau moi tu T10"/>
      <sheetName val="Tong hop Quy IV"/>
      <sheetName val="Tong Thu"/>
      <sheetName val="Tong Chi"/>
      <sheetName val="Truong hoc"/>
      <sheetName val="Cty CP"/>
      <sheetName val="G.thau 3B"/>
      <sheetName val="T.Hop Thu-chi"/>
      <sheetName val="DGXDCB"/>
      <sheetName val="DEM"/>
      <sheetName val="KHOILUONG"/>
      <sheetName val="DONGIA"/>
      <sheetName val="CPKSTK"/>
      <sheetName val="THIETBI"/>
      <sheetName val="VC1"/>
      <sheetName val="VC2"/>
      <sheetName val="VC3"/>
      <sheetName val="VC4"/>
      <sheetName val="VC5"/>
      <sheetName val="BaoCao"/>
      <sheetName val="TT"/>
      <sheetName val="CO SO DU LIEU PTVL"/>
      <sheetName val="00000005"/>
      <sheetName val="00000006"/>
      <sheetName val="HTSD6LD"/>
      <sheetName val="HTSDDNN"/>
      <sheetName val="HTSDKT"/>
      <sheetName val="BD"/>
      <sheetName val="HTNT"/>
      <sheetName val="CHART"/>
      <sheetName val="HTDT"/>
      <sheetName val="HTSDD"/>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C45A-BH"/>
      <sheetName val="C46A-BH"/>
      <sheetName val="C47A-BH"/>
      <sheetName val="C48A-BH"/>
      <sheetName val="S-53-1"/>
      <sheetName val="NRC"/>
      <sheetName val="TH du toan "/>
      <sheetName val="Du toan "/>
      <sheetName val="C.Tinh"/>
      <sheetName val="TK_cap"/>
      <sheetName val="KH 200³ (moi max)"/>
      <sheetName val="C47T11"/>
      <sheetName val="C45T11"/>
      <sheetName val="C45 T10"/>
      <sheetName val="C47-t10"/>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Outlets"/>
      <sheetName val="PGs"/>
      <sheetName val="PIPE-03E.XLS"/>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XN79"/>
      <sheetName val="CTMT"/>
      <sheetName val="N1111"/>
      <sheetName val="C1111"/>
      <sheetName val="1121"/>
      <sheetName val="daura"/>
      <sheetName val="dauvao"/>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TD_x0000_"/>
      <sheetName val="TDÕ"/>
      <sheetName val="CQuan"/>
      <sheetName val="CAU 1"/>
      <sheetName val="CAU3"/>
      <sheetName val="CAU5 A Thu"/>
      <sheetName val="yen lenh"/>
      <sheetName val="CAU5"/>
      <sheetName val="CAU5 (1+2)"/>
      <sheetName val="CAU 7 (O Hien)"/>
      <sheetName val="CAU 7"/>
      <sheetName val="CKCT"/>
      <sheetName val="TCCG ( NH)"/>
      <sheetName val="TCCG"/>
      <sheetName val="Cau 9"/>
      <sheetName val="Cau 11"/>
      <sheetName val="480"/>
      <sheetName val="TD@"/>
      <sheetName val="T12"/>
      <sheetName val="T11"/>
      <sheetName val="pt0-1"/>
      <sheetName val="kp0-1"/>
      <sheetName val="0-1"/>
      <sheetName val="pt2-3"/>
      <sheetName val="thkp2-3"/>
      <sheetName val="2-3"/>
      <sheetName val="cl1-2"/>
      <sheetName val="thkp1-2"/>
      <sheetName val="clvl1-2"/>
      <sheetName val="1-2"/>
      <sheetName val="CT 03"/>
      <sheetName val="TH 03"/>
      <sheetName val="\MGT-DRT\MGT-IMPR\MGT-SC@\BA039"/>
      <sheetName val="Cong hoþ"/>
      <sheetName val="28+!60-28+420.5K95"/>
      <sheetName val="Thi sinh"/>
      <sheetName val="SPS"/>
      <sheetName val="DSNV"/>
      <sheetName val="Cham cong"/>
      <sheetName val="Bang luong"/>
      <sheetName val="LCB"/>
      <sheetName val="CN131"/>
      <sheetName val="STH 152"/>
      <sheetName val="CN 331"/>
      <sheetName val="VLSPHH"/>
      <sheetName val="DVKH"/>
      <sheetName val="Kho"/>
      <sheetName val="THDN MBA phu tai"/>
      <sheetName val="TBA CC"/>
      <sheetName val="D.Da0"/>
      <sheetName val="B9_SCL (2)"/>
      <sheetName val="T-9"/>
      <sheetName val="Thang 7-05"/>
      <sheetName val="Bia dvi"/>
      <sheetName val="B3_Tonghop thang"/>
      <sheetName val="B4_TTG"/>
      <sheetName val="B7_TaiNan"/>
      <sheetName val="B8_DongDien"/>
      <sheetName val="B9_SCL"/>
      <sheetName val="B10_SCTX"/>
      <sheetName val="B11_XTM"/>
      <sheetName val="B12_TBDC"/>
      <sheetName val="B13_LanKT"/>
      <sheetName val="BB NT GD H-thanh"/>
      <sheetName val="BB NT KL"/>
      <sheetName val="Goi2"/>
      <sheetName val="THpp"/>
      <sheetName val="pp"/>
      <sheetName val="CL PP"/>
      <sheetName val="TH DgPP"/>
      <sheetName val="Dg PP"/>
      <sheetName val="CL DgPP"/>
      <sheetName val="TH DDau"/>
      <sheetName val="DDau"/>
      <sheetName val="GT3PP"/>
      <sheetName val="CLDD"/>
      <sheetName val="GT3DD"/>
      <sheetName val="TH DVu"/>
      <sheetName val="Dichvu"/>
      <sheetName val="CL Dvu"/>
      <sheetName val="TH DgDvu"/>
      <sheetName val="Dg DV"/>
      <sheetName val="PTDdv"/>
      <sheetName val="CLDdv"/>
      <sheetName val="GT3DV"/>
      <sheetName val="TH-CO"/>
      <sheetName val="C.O"/>
      <sheetName val="TH dg OC"/>
      <sheetName val="DCO"/>
      <sheetName val="CL CatOng"/>
      <sheetName val="Bang qui cach Vtu"/>
      <sheetName val="T01"/>
      <sheetName val="T04"/>
      <sheetName val="DTcojg 4-5"/>
      <sheetName val="Tojg hop thep"/>
      <sheetName val="Phan tich don gia (doc)"/>
      <sheetName val="soi tho soi det"/>
      <sheetName val="soi thuong"/>
      <sheetName val="ni"/>
      <sheetName val="vai det"/>
      <sheetName val="chi phi 1tan"/>
      <sheetName val="von luu dong"/>
      <sheetName val="thue VAT"/>
      <sheetName val="doanh thu"/>
      <sheetName val="doanh thu loi nhuan"/>
      <sheetName val="dong tien"/>
      <sheetName val="thu hoi von"/>
      <sheetName val="hoan von"/>
      <sheetName val="dothi npv"/>
      <sheetName val="diem hoa von"/>
      <sheetName val="nop ngan sach"/>
      <sheetName val="chi tieu"/>
      <sheetName val="luong thang 10"/>
      <sheetName val="tong hop thang 10"/>
      <sheetName val="loung11"/>
      <sheetName val="TH 11"/>
      <sheetName val="T122"/>
      <sheetName val="T121"/>
      <sheetName val="px khai thac 2"/>
      <sheetName val="dao lo so 2"/>
      <sheetName val="luong vp thang 10"/>
      <sheetName val="T_x0003__x0000_ong dip nhan danh hieu AHL§"/>
      <sheetName val="26+960-27+050.9"/>
      <sheetName val="\N\MGT-DRT\MGT-IMPR\MGT-SC@\BA0"/>
      <sheetName val="Chung tu"/>
      <sheetName val="So cai"/>
      <sheetName val="Can doi"/>
      <sheetName val="Phat sinh"/>
      <sheetName val="MLDV"/>
      <sheetName val="catongcu"/>
      <sheetName val="BC"/>
      <sheetName val="NNCONGNHAN"/>
      <sheetName val="bangtonghop"/>
      <sheetName val="B T HOP"/>
      <sheetName val="HT HE DUONG"/>
      <sheetName val="MLPP"/>
      <sheetName val="DH D1,2"/>
      <sheetName val="Tro giup"/>
      <sheetName val="XXXXXXX_x0018_"/>
      <sheetName val="UBi"/>
      <sheetName val="2ÿÿ960-ÿÿ+1ÿÿÿÿ(k95)"/>
      <sheetName val="[PIPE-03E.XLSÝ26+960-27+150.4(k"/>
      <sheetName val="Tong hop gia"/>
      <sheetName val="May thi cong"/>
      <sheetName val="Chi phi chung"/>
      <sheetName val="Config"/>
      <sheetName val="_x0002__x0001_"/>
      <sheetName val="_x0000__x0000__x0005__x0000_"/>
      <sheetName val="ten"/>
      <sheetName val="nphuo"/>
      <sheetName val="28+160-&quot;8+420,17Top"/>
      <sheetName val="KHo152"/>
      <sheetName val="Kho153"/>
      <sheetName val="@.Dap"/>
      <sheetName val="LUU"/>
      <sheetName val="BAONO"/>
      <sheetName val="BAONOCHUAXONG"/>
      <sheetName val="PHI"/>
      <sheetName val="Muavao6"/>
      <sheetName val="Muavao7"/>
      <sheetName val="DMCP"/>
      <sheetName val="MD03-4"/>
      <sheetName val="XE DA("/>
      <sheetName val="khen thuong (2)"/>
      <sheetName val="khen thuong"/>
      <sheetName val="Thuong"/>
      <sheetName val="San luong"/>
      <sheetName val="Thu nhap"/>
      <sheetName val="DGCT1"/>
      <sheetName val="Tu van Thiet ke"/>
      <sheetName val="Tien do thi cong"/>
      <sheetName val="Bia du toan"/>
      <sheetName val="Aug-10(D)"/>
      <sheetName val="Data input"/>
      <sheetName val="Data"/>
      <sheetName val="Group"/>
      <sheetName val="Loading"/>
      <sheetName val="Cong n_x0000_"/>
      <sheetName val="TDþ"/>
      <sheetName val="BU13-_x0003__x0000_+"/>
      <sheetName val="gvl"/>
      <sheetName val="GDTL cong D40"/>
      <sheetName val="THKPcong D40"/>
      <sheetName val="GDTran gieng"/>
      <sheetName val="THKPtran gieng"/>
      <sheetName val="XD"/>
      <sheetName val="THDT (2)"/>
      <sheetName val="DB (2)"/>
      <sheetName val="THTke"/>
      <sheetName val="DGTLdap dat (3)"/>
      <sheetName val="TM Du toan"/>
      <sheetName val="THKP dap chinh (3)"/>
      <sheetName val="Cong doan"/>
      <sheetName val="A"/>
      <sheetName val="PTS䁌"/>
      <sheetName val="clv¸"/>
      <sheetName val="B01þ"/>
      <sheetName val="B-B"/>
      <sheetName val=" o "/>
      <sheetName val="GTCL"/>
      <sheetName val="NGAY THANG"/>
      <sheetName val="TIEN MAT"/>
      <sheetName val="BCDPS T05"/>
      <sheetName val="danh sach cty"/>
      <sheetName val="S`eet7"/>
      <sheetName val="JanÐ"/>
      <sheetName val="Don gia"/>
      <sheetName val="LD Kien"/>
      <sheetName val="QLoc"/>
      <sheetName val="TT Qlao"/>
      <sheetName val="Yen Bai"/>
      <sheetName val="Yen Giang"/>
      <sheetName val="Yen Hung"/>
      <sheetName val="Yen Lam"/>
      <sheetName val="Yen lac"/>
      <sheetName val="Yen Ninh"/>
      <sheetName val="Yen Phong"/>
      <sheetName val="Yen Phu"/>
      <sheetName val="Yen thai"/>
      <sheetName val="Yen Thinh"/>
      <sheetName val="Yen Tho"/>
      <sheetName val="Yen Trung"/>
      <sheetName val="Yen Truong"/>
      <sheetName val="Yen Tam"/>
      <sheetName val="Dinh Binh"/>
      <sheetName val="Dinh Cong"/>
      <sheetName val="Dinh Hoa"/>
      <sheetName val=" Dinh Hung"/>
      <sheetName val="Dinh Hai"/>
      <sheetName val="Dinh Lien"/>
      <sheetName val="Dinh Long"/>
      <sheetName val="Dinh Thanh"/>
      <sheetName val="Dinh Tien"/>
      <sheetName val="Dinh Tang"/>
      <sheetName val="Dinh Tan"/>
      <sheetName val="THPT Thong Nhat"/>
      <sheetName val="Dinh Tuong"/>
      <sheetName val="TTBDChinh Tri"/>
      <sheetName val="Phong GD"/>
      <sheetName val="Khoi Mam Non"/>
      <sheetName val="BT Van Hoa"/>
      <sheetName val="Day Nghe"/>
      <sheetName val="TH Q Loc 1"/>
      <sheetName val="Q lao"/>
      <sheetName val="T nhat"/>
      <sheetName val="Y bai"/>
      <sheetName val="Y giang"/>
      <sheetName val="Y hung"/>
      <sheetName val="Y lam"/>
      <sheetName val="Y lac"/>
      <sheetName val="Y ninh"/>
      <sheetName val="Y phong"/>
      <sheetName val="Y phu"/>
      <sheetName val="Y thai"/>
      <sheetName val="Y thinh"/>
      <sheetName val="Y tho"/>
      <sheetName val="Y trung"/>
      <sheetName val="Y truong"/>
      <sheetName val="Y tam"/>
      <sheetName val="Dbinh"/>
      <sheetName val="D cong"/>
      <sheetName val="D hoa"/>
      <sheetName val="Dhung"/>
      <sheetName val="D hai"/>
      <sheetName val="D lien"/>
      <sheetName val="D long"/>
      <sheetName val="D thanh"/>
      <sheetName val="D tien"/>
      <sheetName val="D tang"/>
      <sheetName val="D tan"/>
      <sheetName val="D tuong"/>
      <sheetName val="Q loc 2"/>
      <sheetName val="DT 05"/>
      <sheetName val="Quý 1"/>
      <sheetName val="Thang3"/>
      <sheetName val="Quý2"/>
      <sheetName val="Quy 3"/>
      <sheetName val="KPCĐ"/>
      <sheetName val="Nghiep vu"/>
      <sheetName val="T10-11"/>
      <sheetName val="Quý4"/>
      <sheetName val="tph AAHSTOT27"/>
      <sheetName val="TPH10x20"/>
      <sheetName val="TPH5x10"/>
      <sheetName val="TPH0x5"/>
      <sheetName val="TPHCVang"/>
      <sheetName val="TPHBDa"/>
      <sheetName val="TH VL, NC, DDHT Thanhphuoc"/>
      <sheetName val="0_x0000_Ԁ_x0000_가"/>
      <sheetName val="Du_lieu"/>
      <sheetName val="Luong 4 SPH"/>
      <sheetName val="D.HopKL"/>
      <sheetName val="MTL$-INTER"/>
      <sheetName val="27*920-28+160.Su3"/>
      <sheetName val="NGUYEN 1"/>
      <sheetName val="TIEP 1"/>
      <sheetName val="HUNG 1"/>
      <sheetName val="BIEU DO"/>
      <sheetName val="Chi tieu 11"/>
      <sheetName val="HE SO LUONG"/>
      <sheetName val="SCAU"/>
      <sheetName val="DUOC"/>
      <sheetName val="TOC"/>
      <sheetName val="TU"/>
      <sheetName val="BINH"/>
      <sheetName val="HAN"/>
      <sheetName val="DIEU"/>
      <sheetName val="PHUNG"/>
      <sheetName val="TRI"/>
      <sheetName val="VAN"/>
      <sheetName val="NGUYEN"/>
      <sheetName val="TIEP"/>
      <sheetName val="HUNG"/>
      <sheetName val="Chart3"/>
      <sheetName val="LUONG 12"/>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clvÃ"/>
      <sheetName val="Q1-0_x0005_"/>
      <sheetName val="Q1-0þ"/>
      <sheetName val="_MGT-DRT_MGT-IMPR_MGT-SC@_BA039"/>
      <sheetName val="T_x0003_"/>
      <sheetName val="_N_MGT-DRT_MGT-IMPR_MGT-SC@_BA0"/>
      <sheetName val="_PIPE-03E.XLSÝ26+960-27+150.4(k"/>
      <sheetName val="BU13-_x0003_"/>
      <sheetName val="PNT-QUOT-#3"/>
      <sheetName val="PL03"/>
      <sheetName val="??-BLDG"/>
      <sheetName val="0"/>
      <sheetName val="MD13-13o334"/>
      <sheetName val="N_x0000_13-13+374_x0000__x0000__x0000__x0000__x0000__x0000__x0004__x0000__x0000__x0000__x0000__x0000_軈ş@_x0004__x0000__x0000__x0000__x0000_"/>
      <sheetName val="ND1u-12"/>
      <sheetName val="MD10-11_x0000_Ş_x0000__x0000__x0000__x0000__x0000__x0000__x0000__x0000__x0000_"/>
      <sheetName val="K"/>
      <sheetName val="Analysis"/>
      <sheetName val="C-C"/>
      <sheetName val="D-D"/>
      <sheetName val="QG"/>
      <sheetName val="Bang luong _x0011_"/>
      <sheetName val="Check C"/>
      <sheetName val="TIEN GOI"/>
      <sheetName val="tra-vat-lieu"/>
      <sheetName val="NHAT KY THU TIEN T.GOI"/>
      <sheetName val="LUONG GIAN TIEP"/>
      <sheetName val="NHAT KY THU TIEN TM"/>
      <sheetName val="UOC THUC HIEN THUE TNDN"/>
      <sheetName val="QUY TM"/>
      <sheetName val="131"/>
      <sheetName val="NKCT - 01"/>
      <sheetName val="LAI - LO"/>
      <sheetName val="TO KHAI CHI TIET"/>
      <sheetName val="THUE PII"/>
      <sheetName val="THUE PIII"/>
      <sheetName val="QUYET TOAN THUE TNDN"/>
      <sheetName val="BANG CAN DOI RUT GON"/>
      <sheetName val="BANG CAN DOI"/>
      <sheetName val="NHAT KY CHI TIEN"/>
      <sheetName val="LAI LO"/>
      <sheetName val="TO KHAI THUE DT -TNDN- CP"/>
      <sheetName val="QUYET TOAN THUE- CAC KHOAN"/>
      <sheetName val="GIA THANH"/>
      <sheetName val="BAI DUNG "/>
      <sheetName val="BIA NAM"/>
      <sheetName val="TM BAO CAO"/>
      <sheetName val="SXKD"/>
      <sheetName val="SOLIEU"/>
      <sheetName val="ၔonghop"/>
      <sheetName val="Sheet2 (&quot;)"/>
      <sheetName val="THV CHI 6"/>
      <sheetName val="27+500-700.4(k85)"/>
      <sheetName val="n`nh"/>
      <sheetName val="kinh phí XD"/>
      <sheetName val="DGXDC_x0008_"/>
      <sheetName val="Nguồn"/>
      <sheetName val="KHOA 27"/>
      <sheetName val="KHOA 28"/>
      <sheetName val="KHOA 29"/>
      <sheetName val="B"/>
      <sheetName val="Dchinh(chinhthuc)"/>
      <sheetName val="klctiet"/>
      <sheetName val="VC MONG"/>
      <sheetName val="LUONG NC"/>
      <sheetName val="30000000"/>
      <sheetName val="C"/>
      <sheetName val="Mucluc"/>
      <sheetName val="TMDT"/>
      <sheetName val="PBVDT"/>
      <sheetName val="LPS"/>
      <sheetName val="VONTB"/>
      <sheetName val="KHTN"/>
      <sheetName val="GT"/>
      <sheetName val="Chart5"/>
      <sheetName val="LL"/>
      <sheetName val="CDTN"/>
      <sheetName val="HV"/>
      <sheetName val="lUONGTIEN"/>
      <sheetName val="Chart4"/>
      <sheetName val="Chart6"/>
      <sheetName val="DN"/>
      <sheetName val="CSDV"/>
      <sheetName val="PTKT"/>
      <sheetName val="ctbetong"/>
      <sheetName val="Chiettinh dz0,4"/>
      <sheetName val="Thang01"/>
      <sheetName val="Thang02"/>
      <sheetName val="Thang03"/>
      <sheetName val="Thang04"/>
      <sheetName val="Thang05"/>
      <sheetName val="Thang06"/>
      <sheetName val="Thang07"/>
      <sheetName val="Thang08"/>
      <sheetName val="Thang09"/>
      <sheetName val="Thang10"/>
      <sheetName val="daodat"/>
      <sheetName val="TH TB+XD"/>
      <sheetName val="Level"/>
      <sheetName val="기계시공"/>
      <sheetName val="BLR 1"/>
      <sheetName val="GEN"/>
      <sheetName val="GAS"/>
      <sheetName val="DEAE"/>
      <sheetName val="BLR2"/>
      <sheetName val="BLR3"/>
      <sheetName val="BLR4"/>
      <sheetName val="BLR5"/>
      <sheetName val="SAM"/>
      <sheetName val="CHEM"/>
      <sheetName val="COP"/>
      <sheetName val="bugiatheùpmong"/>
      <sheetName val="gia phan mong"/>
      <sheetName val="SILICAT_x0005_"/>
      <sheetName val="ND13-13+374"/>
      <sheetName val="MTO REV.0"/>
      <sheetName val="CostBook"/>
      <sheetName val="BANGMTC"/>
      <sheetName val="Bang gia NC"/>
      <sheetName val="THDZ0,4"/>
      <sheetName val="TH DZ35"/>
      <sheetName val="THTram"/>
      <sheetName val="B3D"/>
      <sheetName val="402"/>
      <sheetName val="Div. A"/>
      <sheetName val="nphuၯck"/>
      <sheetName val="Pipe"/>
      <sheetName val="Summary"/>
      <sheetName val="Dec3X"/>
      <sheetName val="CHIET TINH TBA"/>
      <sheetName val="CHIET TINH DZ 0,4"/>
      <sheetName val="CHIET TINH CCT"/>
      <sheetName val="D"/>
      <sheetName val="F"/>
      <sheetName val="G"/>
      <sheetName val="I"/>
      <sheetName val="L"/>
      <sheetName val="M"/>
      <sheetName val="N"/>
      <sheetName val="O"/>
      <sheetName val="P"/>
      <sheetName val="S"/>
      <sheetName val="U"/>
      <sheetName val="T"/>
      <sheetName val="XNT"/>
      <sheetName val="BBKKT11"/>
      <sheetName val="GIAVLIEU"/>
      <sheetName val="cong bien t1&lt;"/>
      <sheetName val="Bang 2B"/>
      <sheetName val="GiaVL"/>
      <sheetName val="DG"/>
      <sheetName val="Dgia vat tu"/>
      <sheetName val="Don gia_III"/>
      <sheetName val="Dgia VT"/>
      <sheetName val="dnc4"/>
      <sheetName val="LUAN_CHUYEN"/>
      <sheetName val="KE_QUY"/>
      <sheetName val="LUONGGIAN_TIEP"/>
      <sheetName val="VAY_VON"/>
      <sheetName val="O_THAO"/>
      <sheetName val="Q_TRUNG"/>
      <sheetName val="Y_THANH"/>
      <sheetName val="Gia_VL"/>
      <sheetName val="Bang_gia_ca_may"/>
      <sheetName val="Bang_luong_CB"/>
      <sheetName val="Bang_P_tich_CT"/>
      <sheetName val="D_toan_chi_tiet"/>
      <sheetName val="Bang_TH_Dtoan"/>
      <sheetName val="Interim_payment"/>
      <sheetName val="Bid_Sum"/>
      <sheetName val="Item_B"/>
      <sheetName val="Dg_A"/>
      <sheetName val="Dg_B&amp;C"/>
      <sheetName val="Material_at_site"/>
      <sheetName val="KL_XL2000"/>
      <sheetName val="Chiet_tinh"/>
      <sheetName val="Van_chuyen"/>
      <sheetName val="THKP_(2)"/>
      <sheetName val="T_Bi"/>
      <sheetName val="Thiet_ke"/>
      <sheetName val="K_luong"/>
      <sheetName val="TT_L2"/>
      <sheetName val="TT_L1"/>
      <sheetName val="Thue_Ngoai"/>
      <sheetName val="Sheet2_(2)"/>
      <sheetName val="KH_2003_(moi_max)"/>
      <sheetName val="Quang_Tri"/>
      <sheetName val="Da_Nang"/>
      <sheetName val="Quang_Nam"/>
      <sheetName val="Quang_Ngai"/>
      <sheetName val="TH_DH-QN"/>
      <sheetName val="KP_HD"/>
      <sheetName val="DB_HD"/>
      <sheetName val="BCC_(2)"/>
      <sheetName val="Bao_cao"/>
      <sheetName val="Bao_cao_2"/>
      <sheetName val="Khoi_luong"/>
      <sheetName val="Khoi_luong_mat"/>
      <sheetName val="Bang_ke"/>
      <sheetName val="T_HopKL"/>
      <sheetName val="S_Luong"/>
      <sheetName val="D_Dap"/>
      <sheetName val="Q_Toan"/>
      <sheetName val="Phan_tich_chi_phi"/>
      <sheetName val="Chi_phi_nen_theo_BVTC"/>
      <sheetName val="nhan_cong_phu"/>
      <sheetName val="nhan_cong_Hung"/>
      <sheetName val="Nhan_cong"/>
      <sheetName val="Khoi_luong_nen_theo_BVTC"/>
      <sheetName val="Chi_tiet_-_Dv_lap"/>
      <sheetName val="TH_KHTC"/>
      <sheetName val="CDTHU_CHI_T1"/>
      <sheetName val="THUCHI_2"/>
      <sheetName val="THU_CHI3"/>
      <sheetName val="THU_CHI_4"/>
      <sheetName val="THU_CHI5"/>
      <sheetName val="THU_CHI_6"/>
      <sheetName val="TU_CHI_7"/>
      <sheetName val="THU_CHI9"/>
      <sheetName val="THU_CHI_8"/>
      <sheetName val="THU_CHI_10"/>
      <sheetName val="THU_CHI_11"/>
      <sheetName val="THU_CHI_12"/>
      <sheetName val="tong_hop_thanh_toan_thue"/>
      <sheetName val="bang_ke_nop_thue"/>
      <sheetName val="Tonh_hop_chi_phi"/>
      <sheetName val="BK_chi_phi"/>
      <sheetName val="KTra_DS_va_thue_GTGT"/>
      <sheetName val="Kiãøm_tra_DS_thue_GTGT"/>
      <sheetName val="XUAT(gia_von)"/>
      <sheetName val="Xuat_(gia_ban)"/>
      <sheetName val="Dchinh_TH_N-X-T"/>
      <sheetName val="Tong_hop_N-X-T"/>
      <sheetName val="thue_TH"/>
      <sheetName val="tong_hop_2001"/>
      <sheetName val="qUYET_TOAN_THUE"/>
      <sheetName val="DG_SOC"/>
      <sheetName val="DG_HQ"/>
      <sheetName val="Bot_Giat_C"/>
      <sheetName val="Bot_Giat_P_"/>
      <sheetName val="THAY_THUNG_H"/>
      <sheetName val="thi_nghiem"/>
      <sheetName val="BU_CTPH"/>
      <sheetName val="BU_tran3+360_22"/>
      <sheetName val="Tran3+360_22"/>
      <sheetName val="BU_tran2+386_4"/>
      <sheetName val="Tran2+386_4"/>
      <sheetName val="DTcong_4-5"/>
      <sheetName val="Bu_1-2"/>
      <sheetName val="Bu_12-13"/>
      <sheetName val="DTcong_12-13"/>
      <sheetName val="DT_cong13-13+"/>
      <sheetName val="BU-_nhanh"/>
      <sheetName val="dtcong_nh1-2"/>
      <sheetName val="dtcong_nh0-1"/>
      <sheetName val="BU_11-12"/>
      <sheetName val="DTcong_11-12"/>
      <sheetName val="Pr-_CC"/>
      <sheetName val="MD_3-4"/>
      <sheetName val="ND_3-4"/>
      <sheetName val="MD_1-2"/>
      <sheetName val="ND_1-2"/>
      <sheetName val="MD_0-1"/>
      <sheetName val="ND_0-1"/>
      <sheetName val="Tong_hop"/>
      <sheetName val="KL_tong"/>
      <sheetName val="AC_PC"/>
      <sheetName val="Bang_VL"/>
      <sheetName val="VL(No_V-c)"/>
      <sheetName val="He_so"/>
      <sheetName val="PL_Vua"/>
      <sheetName val="Chitieu-dam_cac_loai"/>
      <sheetName val="DG_Dam"/>
      <sheetName val="DG_chung"/>
      <sheetName val="VL-dac_chung"/>
      <sheetName val="CT_1md_&amp;_dau_cong"/>
      <sheetName val="CT_cong"/>
      <sheetName val="dg_cong"/>
      <sheetName val="Dong_Dau"/>
      <sheetName val="Dong_Dau_(2)"/>
      <sheetName val="Sau_dong"/>
      <sheetName val="Ma_xa"/>
      <sheetName val="My_dinh"/>
      <sheetName val="Tong_cong"/>
      <sheetName val="__"/>
      <sheetName val="san_vuon"/>
      <sheetName val="khu_phu_tro"/>
      <sheetName val="26+180-400_2"/>
      <sheetName val="26+180_Sub1"/>
      <sheetName val="26+180_Sub4"/>
      <sheetName val="26+180-400_5(k95)"/>
      <sheetName val="26+400-620_3(k95)"/>
      <sheetName val="26+400-640_1(k95)"/>
      <sheetName val="26+960-27+150_9"/>
      <sheetName val="26+960-27+150_10"/>
      <sheetName val="26+960-27+150_11"/>
      <sheetName val="26+960-27+150_12"/>
      <sheetName val="26+960-27+150_5(k95)"/>
      <sheetName val="26+960-27+150_4(k95)"/>
      <sheetName val="26+960-27+150_1(k95)"/>
      <sheetName val="27+500-700_5(k95)"/>
      <sheetName val="27+500-700_4(k95)"/>
      <sheetName val="27+500-700_3(k95)"/>
      <sheetName val="27+500-700_1(k95)"/>
      <sheetName val="27+740-920_3(k95)"/>
      <sheetName val="27+740-920_21"/>
      <sheetName val="27+920-28+040_6,7"/>
      <sheetName val="27+920-28+040_10"/>
      <sheetName val="27+920-28+160_Su3"/>
      <sheetName val="28+160-28+420_5K95"/>
      <sheetName val="28+430-657_7"/>
      <sheetName val="Km28+430-657_8"/>
      <sheetName val="28+430-657_9"/>
      <sheetName val="28+430-667_10"/>
      <sheetName val="28+430-657_11"/>
      <sheetName val="28+430-657_4k95"/>
      <sheetName val="28+500-657_18"/>
      <sheetName val="28+520-657_19"/>
      <sheetName val="be_tong"/>
      <sheetName val="Tong_hop_thep"/>
      <sheetName val="Thuyet_minh"/>
      <sheetName val="TAI_TRONG"/>
      <sheetName val="NOI_LUC"/>
      <sheetName val="TINH_DUYET_THTT_CHINH"/>
      <sheetName val="TDUYET_THTT_PHU"/>
      <sheetName val="TINH_DAO_DONG_VA_DO_VONG"/>
      <sheetName val="TINH_NEO"/>
      <sheetName val="Phu_luc"/>
      <sheetName val="Gia_trÞ"/>
      <sheetName val="TH_(T1-6)"/>
      <sheetName val="_NL"/>
      <sheetName val="_NL_(2)"/>
      <sheetName val="CDTHCT_(3)"/>
      <sheetName val="thkl_(2)"/>
      <sheetName val="long_tec"/>
      <sheetName val="CDSL_(2)"/>
      <sheetName val="Thep_"/>
      <sheetName val="Chi_tiet_Khoi_luong"/>
      <sheetName val="TH_khoi_luong"/>
      <sheetName val="Chiet_tinh_vat_lieu_"/>
      <sheetName val="TH_KL_VL"/>
      <sheetName val="DS_them_luong_qui_4-2002"/>
      <sheetName val="Phuc_loi_2-9-02"/>
      <sheetName val="Thuong_nhan_dip_21-12-02"/>
      <sheetName val="Thuong_dip_nhan_danh_hieu_AHL§"/>
      <sheetName val="Thang_luong_thu_13_nam_2002"/>
      <sheetName val="Luong_SX#_dip_Tet_Qui_Mui(dong)"/>
      <sheetName val="cap_cho_cac_DT"/>
      <sheetName val="Ung_-_hoan"/>
      <sheetName val="CP_may"/>
      <sheetName val="vat_tu"/>
      <sheetName val="sent_to"/>
      <sheetName val="CT_Duong"/>
      <sheetName val="D_gia"/>
      <sheetName val="T_hop"/>
      <sheetName val="CtP_tro"/>
      <sheetName val="Nha_moi"/>
      <sheetName val="TT-T_Tron_So_2"/>
      <sheetName val="Ct_Dam_"/>
      <sheetName val="Ct_Duoi"/>
      <sheetName val="Ct_Tren"/>
      <sheetName val="D_giaMay"/>
      <sheetName val="C_TIEU"/>
      <sheetName val="T_Luong"/>
      <sheetName val="T_HAO"/>
      <sheetName val="DT_TUYEN"/>
      <sheetName val="DT_GIA"/>
      <sheetName val="KHDT_(2)"/>
      <sheetName val="CL_"/>
      <sheetName val="KQ_(2)"/>
      <sheetName val="phan_tich_DG"/>
      <sheetName val="gia_vat_lieu"/>
      <sheetName val="gia_xe_may"/>
      <sheetName val="gia_nhan_cong"/>
      <sheetName val="cd_viaK0-T6"/>
      <sheetName val="cdvia_T6-Tc24"/>
      <sheetName val="cdvia_Tc24-T46"/>
      <sheetName val="cd_btnL2k0+361-T19"/>
      <sheetName val="Dc_Dau"/>
      <sheetName val="_o_to_Hien_8"/>
      <sheetName val="_o_to_Hien9"/>
      <sheetName val="_o_to_Hien10"/>
      <sheetName val="_o_to_Hien11"/>
      <sheetName val="_o_to_Hien12)"/>
      <sheetName val="_o_to_Hien1"/>
      <sheetName val="_o_to_Hien2"/>
      <sheetName val="_o_to_Hien3"/>
      <sheetName val="_o_to_Hien4"/>
      <sheetName val="_o_to_Hien5"/>
      <sheetName val="_o_to_Phong_8"/>
      <sheetName val="_o_to_Phong9"/>
      <sheetName val="_o_to_Phong10"/>
      <sheetName val="_o_to_Phong11"/>
      <sheetName val="_o_to_Phong12)"/>
      <sheetName val="_o_to_Phong1"/>
      <sheetName val="_o_to_Phong2"/>
      <sheetName val="_o_to_Phong3"/>
      <sheetName val="_o_to_Phong4"/>
      <sheetName val="_o_to_Phong5"/>
      <sheetName val="_o_to_Dung_8_"/>
      <sheetName val="_D_tt_dau8"/>
      <sheetName val="_o_to_Dung_9"/>
      <sheetName val="_D9_tt_dau"/>
      <sheetName val="_D10_tt_dau"/>
      <sheetName val="_o_to_Dung_10"/>
      <sheetName val="_o_to_Dung_11"/>
      <sheetName val="_o_to_Dung_12)"/>
      <sheetName val="_o_to_Dung_1"/>
      <sheetName val="_o_to_Dung2"/>
      <sheetName val="_o_to_Dung3"/>
      <sheetName val="_o_to_Dung4"/>
      <sheetName val="_o_totrongT10-12"/>
      <sheetName val="_o_totrongT2"/>
      <sheetName val="_o_totrungT10-12"/>
      <sheetName val="_o_toMinhT10-12_"/>
      <sheetName val="_o_toMinhT2"/>
      <sheetName val="_o_toTrieuT10-12__"/>
      <sheetName val="Luong_8_SP"/>
      <sheetName val="Luong_9_SP_"/>
      <sheetName val="Luong_10_SP_"/>
      <sheetName val="Luong_11_SP_"/>
      <sheetName val="Luong_12_SP"/>
      <sheetName val="Luong_1_SP1"/>
      <sheetName val="Luong_2_SP2"/>
      <sheetName val="Luong_3_SP3"/>
      <sheetName val="Luong_4_SP4"/>
      <sheetName val="Luong_4_SP5"/>
      <sheetName val="K249_K98"/>
      <sheetName val="K249_K98_(2)"/>
      <sheetName val="K251_K98"/>
      <sheetName val="K251_SBase"/>
      <sheetName val="K251_AC"/>
      <sheetName val="K252_K98"/>
      <sheetName val="K252_SBase"/>
      <sheetName val="K252_AC"/>
      <sheetName val="K253_K98"/>
      <sheetName val="K253_Subbase"/>
      <sheetName val="K253_Base_"/>
      <sheetName val="K253_SBase"/>
      <sheetName val="K253_AC"/>
      <sheetName val="K255_SBase"/>
      <sheetName val="K259_K98"/>
      <sheetName val="K259_Subbase"/>
      <sheetName val="K259_Base_"/>
      <sheetName val="K259_AC"/>
      <sheetName val="K260_K98"/>
      <sheetName val="K260_Subbase"/>
      <sheetName val="K260_Base"/>
      <sheetName val="K260_AC"/>
      <sheetName val="K261_K98"/>
      <sheetName val="K261_Base"/>
      <sheetName val="K261_AC"/>
      <sheetName val="cong_Q2"/>
      <sheetName val="T_U_luong_Q1"/>
      <sheetName val="T_U_luong_Q2"/>
      <sheetName val="T_U_luong_Q3"/>
      <sheetName val="Xep_hang_201"/>
      <sheetName val="toan_Cty"/>
      <sheetName val="Cong_ty"/>
      <sheetName val="XN_2"/>
      <sheetName val="XN_ong_CHi"/>
      <sheetName val="N_XDCT&amp;_XKLD"/>
      <sheetName val="CN_HCM"/>
      <sheetName val="TT_XKLD(Nhan)"/>
      <sheetName val="Ong_Hong"/>
      <sheetName val="CN_hung_yen"/>
      <sheetName val="Dong_nai"/>
      <sheetName val="Gia_DAN"/>
      <sheetName val="KLTong_hop"/>
      <sheetName val="Lan_can"/>
      <sheetName val="Ranh_doc_(2)"/>
      <sheetName val="Ranh_doc"/>
      <sheetName val="Coc_tieu"/>
      <sheetName val="Bien_bao"/>
      <sheetName val="Nan_tuyen"/>
      <sheetName val="Lan_1"/>
      <sheetName val="Lan__2"/>
      <sheetName val="Lan_3"/>
      <sheetName val="Gia_tri"/>
      <sheetName val="Lan_5"/>
      <sheetName val="KL_VL"/>
      <sheetName val="QT_9-6"/>
      <sheetName val="Thuong_luu_HB"/>
      <sheetName val="QT_Ky_T"/>
      <sheetName val="bc_vt_TON_BAI"/>
      <sheetName val="binh_do"/>
      <sheetName val="cot_lieu"/>
      <sheetName val="van_khuon"/>
      <sheetName val="CT_BT"/>
      <sheetName val="lay_mau"/>
      <sheetName val="mat_ngoai_goi"/>
      <sheetName val="coc_tram-bt"/>
      <sheetName val="Cong_hop"/>
      <sheetName val="kldukien_(107)"/>
      <sheetName val="qui1_(2)"/>
      <sheetName val="Phu_luc_HD"/>
      <sheetName val="Gia_du_thau"/>
      <sheetName val="Ca_xe"/>
      <sheetName val="Cau_2(3)"/>
      <sheetName val="Quyet_toan"/>
      <sheetName val="Thu_hoi"/>
      <sheetName val="Lai_vay"/>
      <sheetName val="Tien_vay"/>
      <sheetName val="Cong_no"/>
      <sheetName val="Cop_pha"/>
      <sheetName val="Tien_ung"/>
      <sheetName val="phi_luong3"/>
      <sheetName val="CT_xa"/>
      <sheetName val="Hat_1"/>
      <sheetName val="_H8_duong"/>
      <sheetName val="Hat_7dg"/>
      <sheetName val="TH_duong_1B"/>
      <sheetName val="TH_cau_1B"/>
      <sheetName val="cau_H1"/>
      <sheetName val="Son_dg"/>
      <sheetName val="THKL_H9"/>
      <sheetName val="THKL_H4"/>
      <sheetName val="TH_du_toan_"/>
      <sheetName val="Du_toan_"/>
      <sheetName val="C_Tinh"/>
      <sheetName val="KL_Tram_Cty"/>
      <sheetName val="Gam_may_Cty"/>
      <sheetName val="KL_tram_KH"/>
      <sheetName val="Gam_may_KH"/>
      <sheetName val="Cach_dien"/>
      <sheetName val="Mang_tai"/>
      <sheetName val="KL_DDK"/>
      <sheetName val="Mang_tai_DDK"/>
      <sheetName val="KL_DDK0,4"/>
      <sheetName val="TT_Ky_thuat"/>
      <sheetName val="CT_moi"/>
      <sheetName val="Tu_dien"/>
      <sheetName val="May_cat"/>
      <sheetName val="Dao_Cly"/>
      <sheetName val="Dao_Ptai"/>
      <sheetName val="Tu_RMU"/>
      <sheetName val="C_set"/>
      <sheetName val="Sco_Cap"/>
      <sheetName val="Sco_TB"/>
      <sheetName val="THVT_T5"/>
      <sheetName val="XL1_t5"/>
      <sheetName val="XL2_T5"/>
      <sheetName val="XL3_T5"/>
      <sheetName val="XL5_T5"/>
      <sheetName val="CC_XL1"/>
      <sheetName val="KKTS_04"/>
      <sheetName val="nha_kct"/>
      <sheetName val="TN_tram"/>
      <sheetName val="TN_C_set"/>
      <sheetName val="TN_TD_DDay"/>
      <sheetName val="Phan_chung"/>
      <sheetName val="cap_so_lan_2"/>
      <sheetName val="cap_so_BHXH"/>
      <sheetName val="tru_tien"/>
      <sheetName val="yt_q2"/>
      <sheetName val="c45_t3"/>
      <sheetName val="c45_t6"/>
      <sheetName val="BHYT_Q3_2003"/>
      <sheetName val="C45_t7"/>
      <sheetName val="C47-t07_2003"/>
      <sheetName val="C45_t8"/>
      <sheetName val="C47-t08_2003"/>
      <sheetName val="C45_t09"/>
      <sheetName val="C47-t09_2003"/>
      <sheetName val="C47_T12"/>
      <sheetName val="BHYT_Q4-2003"/>
      <sheetName val="C45_T10"/>
      <sheetName val="cong_bien_t10"/>
      <sheetName val="luong_t9_"/>
      <sheetName val="bb_t9"/>
      <sheetName val="XE_DAU"/>
      <sheetName val="XE_XANG"/>
      <sheetName val="Thang_12"/>
      <sheetName val="Thang_1"/>
      <sheetName val="Thang_12_(2)"/>
      <sheetName val="Thang_01"/>
      <sheetName val="Co_quan_TCT"/>
      <sheetName val="BOT_(PA_chon)"/>
      <sheetName val="Yaly_&amp;_Ri_Ninh"/>
      <sheetName val="Thuy_dien_Na_Loi"/>
      <sheetName val="bang_so_sanh_tong_hop"/>
      <sheetName val="bang_so_sanh_tong_hop_(ty_le)"/>
      <sheetName val="thu_nhap_binh_quan_(2)"/>
      <sheetName val="dang_huong"/>
      <sheetName val="phuong_an_1"/>
      <sheetName val="phuong_an_1_(2)"/>
      <sheetName val="phuong_an2"/>
      <sheetName val="tong_hop_BQ"/>
      <sheetName val="tong_hop_BQ-1"/>
      <sheetName val="phuong_an_chon"/>
      <sheetName val="bang_so_sanh_tong_hop_(_PA_chon"/>
      <sheetName val="dang_ap_dung"/>
      <sheetName val="bang_tong_hop_(dang_huong)"/>
      <sheetName val="CO_SO_DU_LIEU_PTVL"/>
      <sheetName val="huy_dong_von"/>
      <sheetName val="Lai_vayxd"/>
      <sheetName val="Lai_vayphaitra"/>
      <sheetName val="Lai_vay_"/>
      <sheetName val="tra_von"/>
      <sheetName val="KH_chi_tiet"/>
      <sheetName val="nguyen_lieu"/>
      <sheetName val="soi_tho_soi_det"/>
      <sheetName val="soi_thuong"/>
      <sheetName val="vai_det"/>
      <sheetName val="chi_phi_1tan"/>
      <sheetName val="von_luu_dong"/>
      <sheetName val="thue_VAT"/>
      <sheetName val="doanh_thu"/>
      <sheetName val="doanh_thu_loi_nhuan"/>
      <sheetName val="dong_tien"/>
      <sheetName val="thu_hoi_von"/>
      <sheetName val="hoan_von"/>
      <sheetName val="dothi_npv"/>
      <sheetName val="diem_hoa_von"/>
      <sheetName val="nop_ngan_sach"/>
      <sheetName val="chi_tieu"/>
      <sheetName val="congtac_vien-uy"/>
      <sheetName val="Nhan_luc2001"/>
      <sheetName val="CT_03"/>
      <sheetName val="TH_03"/>
      <sheetName val="Chenh_lech"/>
      <sheetName val="Kinh_phí"/>
      <sheetName val="NAM_2004"/>
      <sheetName val="L D1704"/>
      <sheetName val="LM"/>
      <sheetName val="DGchitiet "/>
      <sheetName val="LUAN_CHUYEN1"/>
      <sheetName val="KE_QUY1"/>
      <sheetName val="LUONGGIAN_TIEP1"/>
      <sheetName val="VAY_VON1"/>
      <sheetName val="O_THAO1"/>
      <sheetName val="Q_TRUNG1"/>
      <sheetName val="Y_THANH1"/>
      <sheetName val="Interim_payment1"/>
      <sheetName val="Bid_Sum1"/>
      <sheetName val="Item_B1"/>
      <sheetName val="Dg_A1"/>
      <sheetName val="Dg_B&amp;C1"/>
      <sheetName val="Material_at_site1"/>
      <sheetName val="KL_XL20001"/>
      <sheetName val="Chiet_tinh1"/>
      <sheetName val="Van_chuyen1"/>
      <sheetName val="THKP_(2)1"/>
      <sheetName val="T_Bi1"/>
      <sheetName val="Thiet_ke1"/>
      <sheetName val="K_luong1"/>
      <sheetName val="TT_L21"/>
      <sheetName val="TT_L11"/>
      <sheetName val="Thue_Ngoai1"/>
      <sheetName val="Chi_tiet_-_Dv_lap1"/>
      <sheetName val="TH_KHTC1"/>
      <sheetName val="be_tong1"/>
      <sheetName val="Tong_hop_thep1"/>
      <sheetName val="Sheet2_(2)1"/>
      <sheetName val="KH_2003_(moi_max)1"/>
      <sheetName val="Dong_Dau1"/>
      <sheetName val="Dong_Dau_(2)1"/>
      <sheetName val="Sau_dong1"/>
      <sheetName val="Ma_xa1"/>
      <sheetName val="My_dinh1"/>
      <sheetName val="Tong_cong1"/>
      <sheetName val="BCC_(2)1"/>
      <sheetName val="Bao_cao1"/>
      <sheetName val="Bao_cao_21"/>
      <sheetName val="Khoi_luong1"/>
      <sheetName val="Khoi_luong_mat1"/>
      <sheetName val="Bang_ke1"/>
      <sheetName val="T_HopKL1"/>
      <sheetName val="S_Luong1"/>
      <sheetName val="D_Dap1"/>
      <sheetName val="Q_Toan1"/>
      <sheetName val="Phan_tich_chi_phi1"/>
      <sheetName val="Chi_phi_nen_theo_BVTC1"/>
      <sheetName val="nhan_cong_phu1"/>
      <sheetName val="nhan_cong_Hung1"/>
      <sheetName val="Nhan_cong1"/>
      <sheetName val="Khoi_luong_nen_theo_BVTC1"/>
      <sheetName val="Bang_VL1"/>
      <sheetName val="VL(No_V-c)1"/>
      <sheetName val="He_so1"/>
      <sheetName val="PL_Vua1"/>
      <sheetName val="Chitieu-dam_cac_loai1"/>
      <sheetName val="DG_Dam1"/>
      <sheetName val="DG_chung1"/>
      <sheetName val="VL-dac_chung1"/>
      <sheetName val="CT_1md_&amp;_dau_cong1"/>
      <sheetName val="Tong_hop1"/>
      <sheetName val="CT_cong1"/>
      <sheetName val="dg_cong1"/>
      <sheetName val="Gia_VL1"/>
      <sheetName val="Bang_gia_ca_may1"/>
      <sheetName val="Bang_luong_CB1"/>
      <sheetName val="Bang_P_tich_CT1"/>
      <sheetName val="D_toan_chi_tiet1"/>
      <sheetName val="Bang_TH_Dtoan1"/>
      <sheetName val="BU_CTPH1"/>
      <sheetName val="BU_tran3+360_221"/>
      <sheetName val="Tran3+360_221"/>
      <sheetName val="BU_tran2+386_41"/>
      <sheetName val="Tran2+386_41"/>
      <sheetName val="DTcong_4-51"/>
      <sheetName val="Bu_1-21"/>
      <sheetName val="Bu_12-131"/>
      <sheetName val="DTcong_12-131"/>
      <sheetName val="DT_cong13-13+1"/>
      <sheetName val="BU-_nhanh1"/>
      <sheetName val="dtcong_nh1-21"/>
      <sheetName val="dtcong_nh0-11"/>
      <sheetName val="BU_11-121"/>
      <sheetName val="DTcong_11-121"/>
      <sheetName val="Pr-_CC1"/>
      <sheetName val="MD_3-41"/>
      <sheetName val="ND_3-41"/>
      <sheetName val="MD_1-21"/>
      <sheetName val="ND_1-21"/>
      <sheetName val="MD_0-11"/>
      <sheetName val="ND_0-11"/>
      <sheetName val="KL_tong1"/>
      <sheetName val="AC_PC1"/>
      <sheetName val="cd_viaK0-T61"/>
      <sheetName val="cdvia_T6-Tc241"/>
      <sheetName val="cdvia_Tc24-T461"/>
      <sheetName val="cd_btnL2k0+361-T191"/>
      <sheetName val="TAI_TRONG1"/>
      <sheetName val="NOI_LUC1"/>
      <sheetName val="TINH_DUYET_THTT_CHINH1"/>
      <sheetName val="TDUYET_THTT_PHU1"/>
      <sheetName val="TINH_DAO_DONG_VA_DO_VONG1"/>
      <sheetName val="TINH_NEO1"/>
      <sheetName val="26+180-400_21"/>
      <sheetName val="26+180_Sub11"/>
      <sheetName val="26+180_Sub41"/>
      <sheetName val="26+180-400_5(k95)1"/>
      <sheetName val="26+400-620_3(k95)1"/>
      <sheetName val="26+400-640_1(k95)1"/>
      <sheetName val="26+960-27+150_91"/>
      <sheetName val="26+960-27+150_101"/>
      <sheetName val="26+960-27+150_111"/>
      <sheetName val="26+960-27+150_121"/>
      <sheetName val="26+960-27+150_5(k95)1"/>
      <sheetName val="26+960-27+150_4(k95)1"/>
      <sheetName val="26+960-27+150_1(k95)1"/>
      <sheetName val="27+500-700_5(k95)1"/>
      <sheetName val="27+500-700_4(k95)1"/>
      <sheetName val="27+500-700_3(k95)1"/>
      <sheetName val="27+500-700_1(k95)1"/>
      <sheetName val="27+740-920_3(k95)1"/>
      <sheetName val="27+740-920_211"/>
      <sheetName val="27+920-28+040_6,71"/>
      <sheetName val="27+920-28+040_101"/>
      <sheetName val="27+920-28+160_Su31"/>
      <sheetName val="28+160-28+420_5K951"/>
      <sheetName val="28+430-657_71"/>
      <sheetName val="Km28+430-657_81"/>
      <sheetName val="28+430-657_91"/>
      <sheetName val="28+430-667_101"/>
      <sheetName val="28+430-657_111"/>
      <sheetName val="28+430-657_4k951"/>
      <sheetName val="28+500-657_181"/>
      <sheetName val="28+520-657_191"/>
      <sheetName val="__1"/>
      <sheetName val="san_vuon1"/>
      <sheetName val="khu_phu_tro1"/>
      <sheetName val="Thuyet_minh1"/>
      <sheetName val="Quang_Tri1"/>
      <sheetName val="Da_Nang1"/>
      <sheetName val="Quang_Nam1"/>
      <sheetName val="Quang_Ngai1"/>
      <sheetName val="TH_DH-QN1"/>
      <sheetName val="KP_HD1"/>
      <sheetName val="DB_HD1"/>
      <sheetName val="Phu_luc1"/>
      <sheetName val="Gia_trÞ1"/>
      <sheetName val="thkl_(2)1"/>
      <sheetName val="long_tec1"/>
      <sheetName val="DS_them_luong_qui_4-20021"/>
      <sheetName val="Phuc_loi_2-9-021"/>
      <sheetName val="Thuong_nhan_dip_21-12-021"/>
      <sheetName val="Thuong_dip_nhan_danh_hieu_AHL§1"/>
      <sheetName val="Thang_luong_thu_13_nam_20021"/>
      <sheetName val="Luong_SX#_dip_Tet_Qui_Mui(dong1"/>
      <sheetName val="vat_tu1"/>
      <sheetName val="CDSL_(2)1"/>
      <sheetName val="cap_cho_cac_DT1"/>
      <sheetName val="Ung_-_hoan1"/>
      <sheetName val="CP_may1"/>
      <sheetName val="CT_xa1"/>
      <sheetName val="CT_Duong1"/>
      <sheetName val="D_gia1"/>
      <sheetName val="T_hop1"/>
      <sheetName val="CtP_tro1"/>
      <sheetName val="Nha_moi1"/>
      <sheetName val="TT-T_Tron_So_21"/>
      <sheetName val="Ct_Dam_1"/>
      <sheetName val="Ct_Duoi1"/>
      <sheetName val="Ct_Tren1"/>
      <sheetName val="D_giaMay1"/>
      <sheetName val="Dc_Dau1"/>
      <sheetName val="_o_to_Hien_81"/>
      <sheetName val="_o_to_Hien91"/>
      <sheetName val="_o_to_Hien101"/>
      <sheetName val="_o_to_Hien111"/>
      <sheetName val="_o_to_Hien12)1"/>
      <sheetName val="_o_to_Hien12"/>
      <sheetName val="_o_to_Hien21"/>
      <sheetName val="_o_to_Hien31"/>
      <sheetName val="_o_to_Hien41"/>
      <sheetName val="_o_to_Hien51"/>
      <sheetName val="_o_to_Phong_81"/>
      <sheetName val="_o_to_Phong91"/>
      <sheetName val="_o_to_Phong101"/>
      <sheetName val="_o_to_Phong111"/>
      <sheetName val="_o_to_Phong12)1"/>
      <sheetName val="_o_to_Phong12"/>
      <sheetName val="_o_to_Phong21"/>
      <sheetName val="_o_to_Phong31"/>
      <sheetName val="_o_to_Phong41"/>
      <sheetName val="_o_to_Phong51"/>
      <sheetName val="_o_to_Dung_8_1"/>
      <sheetName val="_D_tt_dau81"/>
      <sheetName val="_o_to_Dung_91"/>
      <sheetName val="_D9_tt_dau1"/>
      <sheetName val="_D10_tt_dau1"/>
      <sheetName val="_o_to_Dung_101"/>
      <sheetName val="_o_to_Dung_111"/>
      <sheetName val="_o_to_Dung_12)1"/>
      <sheetName val="_o_to_Dung_12"/>
      <sheetName val="_o_to_Dung21"/>
      <sheetName val="_o_to_Dung31"/>
      <sheetName val="_o_to_Dung41"/>
      <sheetName val="_o_totrongT10-121"/>
      <sheetName val="_o_totrongT21"/>
      <sheetName val="_o_totrungT10-121"/>
      <sheetName val="_o_toMinhT10-12_1"/>
      <sheetName val="_o_toMinhT21"/>
      <sheetName val="_o_toTrieuT10-12__1"/>
      <sheetName val="Luong_8_SP1"/>
      <sheetName val="Luong_9_SP_1"/>
      <sheetName val="Luong_10_SP_1"/>
      <sheetName val="Luong_11_SP_1"/>
      <sheetName val="Luong_12_SP1"/>
      <sheetName val="Luong_1_SP11"/>
      <sheetName val="Luong_2_SP21"/>
      <sheetName val="Luong_3_SP31"/>
      <sheetName val="Luong_4_SP41"/>
      <sheetName val="Luong_4_SP51"/>
      <sheetName val="TH_(T1-6)1"/>
      <sheetName val="_NL1"/>
      <sheetName val="_NL_(2)1"/>
      <sheetName val="CDTHCT_(3)1"/>
      <sheetName val="K249_K981"/>
      <sheetName val="K249_K98_(2)1"/>
      <sheetName val="K251_K981"/>
      <sheetName val="K251_SBase1"/>
      <sheetName val="K251_AC1"/>
      <sheetName val="K252_K981"/>
      <sheetName val="K252_SBase1"/>
      <sheetName val="K252_AC1"/>
      <sheetName val="K253_K981"/>
      <sheetName val="K253_Subbase1"/>
      <sheetName val="K253_Base_1"/>
      <sheetName val="K253_SBase1"/>
      <sheetName val="K253_AC1"/>
      <sheetName val="K255_SBase1"/>
      <sheetName val="K259_K981"/>
      <sheetName val="K259_Subbase1"/>
      <sheetName val="K259_Base_1"/>
      <sheetName val="K259_AC1"/>
      <sheetName val="K260_K981"/>
      <sheetName val="K260_Subbase1"/>
      <sheetName val="K260_Base1"/>
      <sheetName val="K260_AC1"/>
      <sheetName val="K261_K981"/>
      <sheetName val="K261_Base1"/>
      <sheetName val="K261_AC1"/>
      <sheetName val="tong_hop_thanh_toan_thue1"/>
      <sheetName val="bang_ke_nop_thue1"/>
      <sheetName val="Tonh_hop_chi_phi1"/>
      <sheetName val="BK_chi_phi1"/>
      <sheetName val="KTra_DS_va_thue_GTGT1"/>
      <sheetName val="Kiãøm_tra_DS_thue_GTGT1"/>
      <sheetName val="XUAT(gia_von)1"/>
      <sheetName val="Xuat_(gia_ban)1"/>
      <sheetName val="Dchinh_TH_N-X-T1"/>
      <sheetName val="Tong_hop_N-X-T1"/>
      <sheetName val="thue_TH1"/>
      <sheetName val="tong_hop_20011"/>
      <sheetName val="qUYET_TOAN_THUE1"/>
      <sheetName val="Thep_1"/>
      <sheetName val="Chi_tiet_Khoi_luong1"/>
      <sheetName val="TH_khoi_luong1"/>
      <sheetName val="Chiet_tinh_vat_lieu_1"/>
      <sheetName val="TH_KL_VL1"/>
      <sheetName val="Cong_hop1"/>
      <sheetName val="kldukien_(107)1"/>
      <sheetName val="qui1_(2)1"/>
      <sheetName val="Gia_DAN1"/>
      <sheetName val="KLTong_hop1"/>
      <sheetName val="Lan_can1"/>
      <sheetName val="Ranh_doc_(2)1"/>
      <sheetName val="Ranh_doc1"/>
      <sheetName val="Coc_tieu1"/>
      <sheetName val="Bien_bao1"/>
      <sheetName val="Nan_tuyen1"/>
      <sheetName val="Lan_11"/>
      <sheetName val="Lan__21"/>
      <sheetName val="Lan_31"/>
      <sheetName val="Gia_tri1"/>
      <sheetName val="Lan_51"/>
      <sheetName val="phan_tich_DG1"/>
      <sheetName val="gia_vat_lieu1"/>
      <sheetName val="gia_xe_may1"/>
      <sheetName val="gia_nhan_cong1"/>
      <sheetName val="KL_VL1"/>
      <sheetName val="QT_9-61"/>
      <sheetName val="Thuong_luu_HB1"/>
      <sheetName val="QT_Ky_T1"/>
      <sheetName val="bc_vt_TON_BAI1"/>
      <sheetName val="cong_Q21"/>
      <sheetName val="T_U_luong_Q11"/>
      <sheetName val="T_U_luong_Q21"/>
      <sheetName val="T_U_luong_Q31"/>
      <sheetName val="sent_to1"/>
      <sheetName val="CDTHU_CHI_T11"/>
      <sheetName val="THUCHI_21"/>
      <sheetName val="THU_CHI31"/>
      <sheetName val="THU_CHI_41"/>
      <sheetName val="THU_CHI51"/>
      <sheetName val="THU_CHI_61"/>
      <sheetName val="TU_CHI_71"/>
      <sheetName val="THU_CHI91"/>
      <sheetName val="THU_CHI_81"/>
      <sheetName val="THU_CHI_101"/>
      <sheetName val="THU_CHI_111"/>
      <sheetName val="THU_CHI_121"/>
      <sheetName val="Tien_ung1"/>
      <sheetName val="phi_luong31"/>
      <sheetName val="binh_do1"/>
      <sheetName val="cot_lieu1"/>
      <sheetName val="van_khuon1"/>
      <sheetName val="CT_BT1"/>
      <sheetName val="lay_mau1"/>
      <sheetName val="mat_ngoai_goi1"/>
      <sheetName val="coc_tram-bt1"/>
      <sheetName val="Quyet_toan1"/>
      <sheetName val="Thu_hoi1"/>
      <sheetName val="Lai_vay1"/>
      <sheetName val="Tien_vay1"/>
      <sheetName val="Cong_no1"/>
      <sheetName val="Cop_pha1"/>
      <sheetName val="KL_Tram_Cty1"/>
      <sheetName val="Gam_may_Cty1"/>
      <sheetName val="KL_tram_KH1"/>
      <sheetName val="Gam_may_KH1"/>
      <sheetName val="Cach_dien1"/>
      <sheetName val="Mang_tai1"/>
      <sheetName val="KL_DDK1"/>
      <sheetName val="Mang_tai_DDK1"/>
      <sheetName val="KL_DDK0,41"/>
      <sheetName val="TT_Ky_thuat1"/>
      <sheetName val="CT_moi1"/>
      <sheetName val="Tu_dien1"/>
      <sheetName val="May_cat1"/>
      <sheetName val="Dao_Cly1"/>
      <sheetName val="Dao_Ptai1"/>
      <sheetName val="Tu_RMU1"/>
      <sheetName val="C_set1"/>
      <sheetName val="Sco_Cap1"/>
      <sheetName val="Sco_TB1"/>
      <sheetName val="TN_tram1"/>
      <sheetName val="TN_C_set1"/>
      <sheetName val="TN_TD_DDay1"/>
      <sheetName val="Phan_chung1"/>
      <sheetName val="THVT_T51"/>
      <sheetName val="XL1_t51"/>
      <sheetName val="XL2_T51"/>
      <sheetName val="XL3_T51"/>
      <sheetName val="XL5_T51"/>
      <sheetName val="CC_XL11"/>
      <sheetName val="KKTS_041"/>
      <sheetName val="nha_kct1"/>
      <sheetName val="Xep_hang_2011"/>
      <sheetName val="Thang_121"/>
      <sheetName val="Thang_11"/>
      <sheetName val="Thang_12_(2)1"/>
      <sheetName val="Thang_011"/>
      <sheetName val="XE_DAU1"/>
      <sheetName val="XE_XANG1"/>
      <sheetName val="toan_Cty1"/>
      <sheetName val="Cong_ty1"/>
      <sheetName val="XN_21"/>
      <sheetName val="XN_ong_CHi1"/>
      <sheetName val="N_XDCT&amp;_XKLD1"/>
      <sheetName val="CN_HCM1"/>
      <sheetName val="TT_XKLD(Nhan)1"/>
      <sheetName val="Ong_Hong1"/>
      <sheetName val="CN_hung_yen1"/>
      <sheetName val="Dong_nai1"/>
      <sheetName val="Phu_luc_HD1"/>
      <sheetName val="Gia_du_thau1"/>
      <sheetName val="Ca_xe1"/>
      <sheetName val="Cau_2(3)1"/>
      <sheetName val="cap_so_lan_21"/>
      <sheetName val="cap_so_BHXH1"/>
      <sheetName val="tru_tien1"/>
      <sheetName val="yt_q21"/>
      <sheetName val="c45_t31"/>
      <sheetName val="c45_t61"/>
      <sheetName val="BHYT_Q3_20031"/>
      <sheetName val="C45_t71"/>
      <sheetName val="C47-t07_20031"/>
      <sheetName val="C45_t81"/>
      <sheetName val="C47-t08_20031"/>
      <sheetName val="C45_t091"/>
      <sheetName val="C47-t09_20031"/>
      <sheetName val="C47_T121"/>
      <sheetName val="BHYT_Q4-20031"/>
      <sheetName val="C45_T101"/>
      <sheetName val="C_TIEU1"/>
      <sheetName val="T_Luong1"/>
      <sheetName val="T_HAO1"/>
      <sheetName val="DT_TUYEN1"/>
      <sheetName val="DT_GIA1"/>
      <sheetName val="KHDT_(2)1"/>
      <sheetName val="CL_1"/>
      <sheetName val="KQ_(2)1"/>
      <sheetName val="cong_bien_t101"/>
      <sheetName val="luong_t9_1"/>
      <sheetName val="bb_t91"/>
      <sheetName val="congtac_vien-uy1"/>
      <sheetName val="Nhan_luc20011"/>
      <sheetName val="Tong_Thu"/>
      <sheetName val="Tong_Chi"/>
      <sheetName val="Truong_hoc"/>
      <sheetName val="Cty_CP"/>
      <sheetName val="G_thau_3B"/>
      <sheetName val="T_Hop_Thu-chi"/>
      <sheetName val="DG_SOC1"/>
      <sheetName val="DG_HQ1"/>
      <sheetName val="Hat_11"/>
      <sheetName val="_H8_duong1"/>
      <sheetName val="Hat_7dg1"/>
      <sheetName val="TH_duong_1B1"/>
      <sheetName val="TH_cau_1B1"/>
      <sheetName val="cau_H11"/>
      <sheetName val="Son_dg1"/>
      <sheetName val="THKL_H91"/>
      <sheetName val="THKL_H41"/>
      <sheetName val="Co_quan_TCT1"/>
      <sheetName val="BOT_(PA_chon)1"/>
      <sheetName val="Yaly_&amp;_Ri_Ninh1"/>
      <sheetName val="Thuy_dien_Na_Loi1"/>
      <sheetName val="bang_so_sanh_tong_hop1"/>
      <sheetName val="bang_so_sanh_tong_hop_(ty_le)1"/>
      <sheetName val="thu_nhap_binh_quan_(2)1"/>
      <sheetName val="dang_huong1"/>
      <sheetName val="phuong_an_11"/>
      <sheetName val="phuong_an_1_(2)1"/>
      <sheetName val="phuong_an21"/>
      <sheetName val="tong_hop_BQ1"/>
      <sheetName val="tong_hop_BQ-11"/>
      <sheetName val="phuong_an_chon1"/>
      <sheetName val="bang_so_sanh_tong_hop_(_PA_cho1"/>
      <sheetName val="dang_ap_dung1"/>
      <sheetName val="bang_tong_hop_(dang_huong)1"/>
      <sheetName val="TH_du_toan_1"/>
      <sheetName val="Du_toan_1"/>
      <sheetName val="C_Tinh1"/>
      <sheetName val="B_T_HOP"/>
      <sheetName val="HT_HE_DUONG"/>
      <sheetName val="DH_D1,2"/>
      <sheetName val="Tro_giup"/>
      <sheetName val="BB_NT_GD_H-thanh"/>
      <sheetName val="BB_NT_KL"/>
      <sheetName val="CL_PP"/>
      <sheetName val="TH_DgPP"/>
      <sheetName val="Dg_PP"/>
      <sheetName val="CL_DgPP"/>
      <sheetName val="TH_DDau"/>
      <sheetName val="TH_DVu"/>
      <sheetName val="CL_Dvu"/>
      <sheetName val="TH_DgDvu"/>
      <sheetName val="Dg_DV"/>
      <sheetName val="C_O"/>
      <sheetName val="TH_dg_OC"/>
      <sheetName val="CL_CatOng"/>
      <sheetName val="Bang_qui_cach_Vtu"/>
      <sheetName val="CT_031"/>
      <sheetName val="TH_031"/>
      <sheetName val="Chenh_lech1"/>
      <sheetName val="Kinh_phí1"/>
      <sheetName val="VAT_TU_NHAN_TXQN"/>
      <sheetName val="bang_tong_ke_khoi_luong_vat_tu"/>
      <sheetName val="hcong_tkhe"/>
      <sheetName val="VAT_TU_NHAN_TKHE"/>
      <sheetName val="hcong_qn"/>
      <sheetName val="VAT_TU_NHAN_(2)"/>
      <sheetName val="CO_SO_DU_LIEU_PTVL1"/>
      <sheetName val="QT_Duoc_(Hai)"/>
      <sheetName val="TH_mau_moi_tu_T10"/>
      <sheetName val="Tong_hop_Quy_IV"/>
      <sheetName val="Bot_Giat_C1"/>
      <sheetName val="Bot_Giat_P_1"/>
      <sheetName val="THAY_THUNG_H1"/>
      <sheetName val="thi_nghiem1"/>
      <sheetName val="BLR_1"/>
      <sheetName val="gia_phan_mong"/>
      <sheetName val="SILICAT"/>
      <sheetName val="NAM_20041"/>
      <sheetName val="huy_dong_von1"/>
      <sheetName val="Lai_vayxd1"/>
      <sheetName val="Lai_vayphaitra1"/>
      <sheetName val="Lai_vay_1"/>
      <sheetName val="tra_von1"/>
      <sheetName val="KH_chi_tiet1"/>
      <sheetName val="nguyen_lieu1"/>
      <sheetName val="soi_tho_soi_det1"/>
      <sheetName val="soi_thuong1"/>
      <sheetName val="vai_det1"/>
      <sheetName val="chi_phi_1tan1"/>
      <sheetName val="von_luu_dong1"/>
      <sheetName val="thue_VAT1"/>
      <sheetName val="doanh_thu1"/>
      <sheetName val="doanh_thu_loi_nhuan1"/>
      <sheetName val="dong_tien1"/>
      <sheetName val="thu_hoi_von1"/>
      <sheetName val="MTO_REV_0"/>
      <sheetName val="Bang_gia_NC"/>
      <sheetName val="TH_DZ35"/>
      <sheetName val="D_Da0"/>
      <sheetName val="hoan_von1"/>
      <sheetName val="dothi_npv1"/>
      <sheetName val="diem_hoa_von1"/>
      <sheetName val="nop_ngan_sach1"/>
      <sheetName val="chi_tieu1"/>
      <sheetName val="Div__A"/>
      <sheetName val="TSCD_ko_dung"/>
      <sheetName val="Tong_vat_tu"/>
      <sheetName val="VT_luu"/>
      <sheetName val="Vtu_u_dong"/>
      <sheetName val="TSLD_khac"/>
      <sheetName val="CC_da_pbo_het"/>
      <sheetName val="26+960-27+050_9"/>
      <sheetName val="luong_thang_10"/>
      <sheetName val="tong_hop_thang_10"/>
      <sheetName val="TH_11"/>
      <sheetName val="px_khai_thac_2"/>
      <sheetName val="dao_lo_so_2"/>
      <sheetName val="luong_vp_thang_10"/>
      <sheetName val="Du_thau"/>
      <sheetName val="Phan_tich_don_gia_(doc)"/>
      <sheetName val="Tong_dip_nhan_danh_hieu_AHL§"/>
      <sheetName val="THV_CHI_6"/>
      <sheetName val="27+500-700_4(k85)"/>
      <sheetName val="CHIET_TINH_TBA"/>
      <sheetName val="CHIET_TINH_DZ_0,4"/>
      <sheetName val="CHIET_TINH_CCT"/>
      <sheetName val="Du_toan"/>
      <sheetName val="Phan_tich_vat_tu"/>
      <sheetName val="Tong_hop_vat_tu"/>
      <sheetName val="Tong_hop_gia"/>
      <sheetName val="TK_331c1"/>
      <sheetName val="cong_bien_t1&lt;"/>
      <sheetName val="Bang_2B"/>
      <sheetName val="Dgia_vat_tu"/>
      <sheetName val="Don_gia_III"/>
      <sheetName val="Dgia_VT"/>
      <sheetName val="Chenh_lech_vat_tu"/>
      <sheetName val="Gia_tri_vat_tu"/>
      <sheetName val="Chi_phi_van_chuyen"/>
      <sheetName val="Don_gia_chi_tiet"/>
      <sheetName val="Tong_hop_kinh_phi"/>
      <sheetName val="Tu_van_Thiet_ke"/>
      <sheetName val="Tien_do_thi_cong"/>
      <sheetName val="Bia_du_toan"/>
      <sheetName val="L_D1704"/>
      <sheetName val="CT_331"/>
      <sheetName val="CT_131"/>
      <sheetName val="28+!60-28+420_5K95"/>
      <sheetName val="Thi_sinh"/>
      <sheetName val="Cham_cong"/>
      <sheetName val="Bang_luong"/>
      <sheetName val="STH_152"/>
      <sheetName val="CN_331"/>
      <sheetName val="VC_MONG"/>
      <sheetName val="LUONG_NC"/>
      <sheetName val="BKE_CT_GOC"/>
      <sheetName val="BKE_CT_GOC_(2)"/>
      <sheetName val="CTGS10_(2)"/>
      <sheetName val="PIPE-03E_XLS"/>
      <sheetName val="Cong_doan"/>
      <sheetName val="B9_SCL_(2)"/>
      <sheetName val="Thang_7-05"/>
      <sheetName val="Bia_dvi"/>
      <sheetName val="B3_Tonghop_thang"/>
      <sheetName val="START"/>
      <sheetName val="INPUT"/>
      <sheetName val="20.9.05"/>
      <sheetName val="Thanh toan"/>
      <sheetName val="B11B"/>
      <sheetName val="B11C"/>
      <sheetName val="B 11D "/>
      <sheetName val="BU6-_x0005_"/>
      <sheetName val="CỘT HỐ PIT"/>
      <sheetName val="Quantity"/>
      <sheetName val="Keothep"/>
      <sheetName val="Re-bar"/>
      <sheetName val="Gia tr?"/>
      <sheetName val="Ki??m tra DS thue GTGT"/>
      <sheetName val="Thuong dip nhan danh hieu AHL?"/>
      <sheetName val="COT"/>
      <sheetName val="MONG"/>
      <sheetName val="Liệt kê"/>
      <sheetName val="CLVC"/>
      <sheetName val="ND13-1_x0013_+334"/>
      <sheetName val="Sheet耵"/>
      <sheetName val="26+960-27+150.5(k95!"/>
      <sheetName val="Purchase Order"/>
      <sheetName val="Customize Your Purchase Order"/>
      <sheetName val="Comparison"/>
      <sheetName val="A .Building  "/>
      <sheetName val="Qty-(Arc )"/>
      <sheetName val="GHKII"/>
      <sheetName val="TH K II"/>
      <sheetName val="TH K I"/>
      <sheetName val="phieu-dgio"/>
      <sheetName val="Electrical Breakdown"/>
      <sheetName val="CAT_5"/>
      <sheetName val="단면가정"/>
      <sheetName val="ITB COST"/>
      <sheetName val="costing_CV"/>
      <sheetName val="costing_ESDV"/>
      <sheetName val="costing_FE"/>
      <sheetName val="costing_Misc"/>
      <sheetName val="costing_MOV"/>
      <sheetName val="costing_Press"/>
      <sheetName val="표지"/>
      <sheetName val="TB-내역서"/>
      <sheetName val="w't table"/>
      <sheetName val="Y-WORK"/>
      <sheetName val="기계锼_x0013_"/>
      <sheetName val="기계ᰖ〚"/>
      <sheetName val="기계灼_x0013_"/>
      <sheetName val="P.LIST"/>
      <sheetName val="INSPECTION"/>
      <sheetName val="INVOICE"/>
      <sheetName val="BOOKING"/>
      <sheetName val="MAKING BILL"/>
      <sheetName val="CO FORM A"/>
      <sheetName val="EC"/>
      <sheetName val="HOI PHIEU"/>
      <sheetName val="YEU CAU TT TECH (LC)"/>
      <sheetName val="beneficiary"/>
      <sheetName val="shipping advice"/>
      <sheetName val="SAMPLE"/>
      <sheetName val="ch"/>
      <sheetName val="cv019"/>
      <sheetName val="cv013"/>
      <sheetName val="cv012"/>
      <sheetName val="cv010"/>
      <sheetName val="cv09"/>
      <sheetName val="Chiet tinh 6at lieu "/>
      <sheetName val="gia vat ,ieu"/>
      <sheetName val="Gia"/>
      <sheetName val="C45A-BÈ"/>
      <sheetName val="dtxl"/>
      <sheetName val="DMVT1 (2)"/>
      <sheetName val="DTGG1"/>
      <sheetName val="DTBB1"/>
      <sheetName val="DTK1"/>
      <sheetName val="TH1"/>
      <sheetName val="DMVT1"/>
      <sheetName val="LB"/>
      <sheetName val="CPcttam"/>
      <sheetName val="CPTB"/>
      <sheetName val="WH-CPTP,Todoi"/>
      <sheetName val="Ki泺m tra DS thue GTGT"/>
      <sheetName val="27+740-820.3(k95)"/>
      <sheetName val="Annual_CFs_Asset"/>
      <sheetName val="THDÃ"/>
      <sheetName val="THD_x0010_"/>
      <sheetName val="THDm"/>
      <sheetName val="THD_x0008_"/>
      <sheetName val="Phân tích hoàn thiện"/>
      <sheetName val="MAU Phân tích KC"/>
      <sheetName val="PL Vua (3)"/>
      <sheetName val="van phong Quy 1"/>
      <sheetName val="Cong ty Quy 1"/>
      <sheetName val="TH du toanþ"/>
      <sheetName val="CDԀ"/>
      <sheetName val="TH du toan¸"/>
      <sheetName val="TH du toann"/>
      <sheetName val="Assumptions"/>
      <sheetName val="DATACOC"/>
      <sheetName val="DATA TV"/>
      <sheetName val="PN1"/>
      <sheetName val="PN1A"/>
      <sheetName val="PN2"/>
      <sheetName val="unitmass"/>
      <sheetName val="Main"/>
      <sheetName val="COMP"/>
      <sheetName val="ﾃｽﾄﾃﾞｰﾀ一覧"/>
      <sheetName val="Budget Code"/>
      <sheetName val="CT Thang Mo"/>
      <sheetName val="CT  PL"/>
      <sheetName val="Tþ"/>
      <sheetName val="Purchased Goods Detail"/>
      <sheetName val="6MONTHS"/>
      <sheetName val="WS"/>
      <sheetName val="SL"/>
      <sheetName val="Cước CG"/>
      <sheetName val="gia tri theo phong"/>
      <sheetName val="PS-Labour_M"/>
      <sheetName val="DF"/>
      <sheetName val="Y_WORK"/>
      <sheetName val="Jan"/>
      <sheetName val="Dulieu"/>
      <sheetName val="Buy vs. Lease Car"/>
      <sheetName val="HS"/>
      <sheetName val="Summary (1)"/>
      <sheetName val="List of Houses"/>
      <sheetName val="B1-General"/>
      <sheetName val="B2.SITE WORKS"/>
      <sheetName val="B3.CONCRETE WORKS"/>
      <sheetName val="B4.MASONRY WORKS"/>
      <sheetName val="B5.METAL WORKS"/>
      <sheetName val="B6.THERMAL&amp;MOITURE"/>
      <sheetName val="B7.ALU.GLASS D&amp;W"/>
      <sheetName val="B8.FINISHING WORKS"/>
      <sheetName val="B12.EXTERNAL WORKS"/>
      <sheetName val="DMVT - 2"/>
      <sheetName val="B. Additional items"/>
      <sheetName val="C. VE items Add1"/>
      <sheetName val="F. VE items Updated Add1"/>
      <sheetName val="G. Duplicated items"/>
      <sheetName val="Unit price"/>
      <sheetName val="gia vtu, ncong"/>
      <sheetName val="CPV"/>
      <sheetName val="dao dat"/>
      <sheetName val="chong tham"/>
      <sheetName val="Yeu cau gia"/>
      <sheetName val="B0_SUM"/>
      <sheetName val="Phan chia tien ich"/>
      <sheetName val="Prelim HP5-ham"/>
      <sheetName val="BPTC"/>
      <sheetName val="B3_Mong&amp;ham "/>
      <sheetName val="Prelim HP5-than"/>
      <sheetName val="B4_Than&amp;Hoan thien"/>
      <sheetName val="VK"/>
      <sheetName val="DMVT"/>
      <sheetName val="sort2"/>
      <sheetName val="計算条件"/>
      <sheetName val="Gia giao VL den HT"/>
      <sheetName val="Gia VL den HT"/>
      <sheetName val="PH 5"/>
      <sheetName val="SCoTT"/>
      <sheetName val="TDÃ"/>
      <sheetName val="Thang11"/>
      <sheetName val="Thang12"/>
      <sheetName val="Ketchuyen"/>
      <sheetName val="BANG_T_KE"/>
      <sheetName val="dm_nc_dz"/>
      <sheetName val="dm_56"/>
      <sheetName val="DM_MTC"/>
      <sheetName val="VLGOC"/>
      <sheetName val="VL_M"/>
      <sheetName val="KHTTSP"/>
      <sheetName val="Chi tieu KT-KT"/>
      <sheetName val="CP"/>
      <sheetName val="dbld"/>
      <sheetName val="THTL"/>
      <sheetName val="CTKT"/>
      <sheetName val="BGDO Sdong"/>
      <sheetName val="BBtrang SD"/>
      <sheetName val="Vuong do l2 sd 17"/>
      <sheetName val="Vuong do SD17"/>
      <sheetName val="BG T SD17"/>
      <sheetName val="BGDSD"/>
      <sheetName val="SD 17"/>
      <sheetName val="dn x"/>
      <sheetName val="dn xay"/>
      <sheetName val="DN d72"/>
      <sheetName val="ADuong"/>
      <sheetName val="DN72"/>
      <sheetName val="XN ! gach nen"/>
      <sheetName val="Anh Dung 100"/>
      <sheetName val="Anh Duong"/>
      <sheetName val="XN So 1"/>
      <sheetName val="Gach XN 725"/>
      <sheetName val="van chuyen 725"/>
      <sheetName val="gach chinh"/>
      <sheetName val="van chuyen Block"/>
      <sheetName val="Van chuyen C Dinh"/>
      <sheetName val="Ong N¨ng"/>
      <sheetName val="Vuong do"/>
      <sheetName val="MD 1-&quot;"/>
      <sheetName val="HTSD6Lþ"/>
      <sheetName val="T1(T1)0_x0000_"/>
      <sheetName val="CBR"/>
      <sheetName val="Caod_x0000_"/>
      <sheetName val="Caod_x0005_"/>
      <sheetName val="Caodþ"/>
      <sheetName val="datacot"/>
      <sheetName val="datamong"/>
      <sheetName val="CT xþ"/>
      <sheetName val="THDGþ"/>
      <sheetName val="TN"/>
      <sheetName val="THDr"/>
      <sheetName val="Kich thuoc mo M1-nam lay"/>
      <sheetName val="TONG HOP VL-NC"/>
      <sheetName val="DM 67"/>
      <sheetName val="gia vt,nc,may"/>
      <sheetName val="To declare"/>
      <sheetName val="MAIN GATE HOUSE"/>
      <sheetName val="BC t×nh h×nh thùc hiÖn qu©n sè"/>
      <sheetName val="Chi tiet so du Tai khoan"/>
      <sheetName val="BC t×nh h×nh nhËn vµ quyÕt KP"/>
      <sheetName val="BC-QT nghiÖp vô +TXuyªn- 2002"/>
      <sheetName val="bao cao thuc hien NS bao dam "/>
      <sheetName val="Bc TQT chi BHXH - 2002"/>
      <sheetName val="BC QT gi¸ trÞ hiÖn vËt"/>
      <sheetName val="BCKP XD cong trinh PT"/>
      <sheetName val="bao cao thuc hien KH TMat"/>
      <sheetName val="B¶ng kiÓm kª quÜ tiÒn mÆt"/>
      <sheetName val="BC KQua HDong co thu"/>
      <sheetName val="THop chi phi  SXKD"/>
      <sheetName val="B¶ng tæng hîp KHMM TBÞ"/>
      <sheetName val="Qui cq -A4"/>
      <sheetName val="B¸o c¸o thu chi quÜ c¬ quan"/>
      <sheetName val="BC quyet to¸n KPXDCB"/>
      <sheetName val="QT KPhi - a4"/>
      <sheetName val="Phan tich hieu qua"/>
      <sheetName val="PLuc TH CPhi DAXN"/>
      <sheetName val="BCQT DAXNeo"/>
      <sheetName val="BC QT chi tro cap co cong CM"/>
      <sheetName val="Cal"/>
      <sheetName val="Du lieu"/>
      <sheetName val="DG Cong C1,C2,C3,C4,C5"/>
      <sheetName val="Structure data"/>
      <sheetName val=" 03"/>
      <sheetName val="06"/>
      <sheetName val="07"/>
      <sheetName val="08"/>
      <sheetName val="09"/>
      <sheetName val="de xuat ket cau"/>
      <sheetName val="A6,MAY"/>
      <sheetName val="뜃맟뭁돽띿맟?-BLDG"/>
      <sheetName val="LABTOTAL"/>
      <sheetName val="CN"/>
      <sheetName val="배부율"/>
      <sheetName val="간접비내역-1"/>
      <sheetName val="SOURCE"/>
      <sheetName val="COA-17"/>
      <sheetName val="C-18"/>
      <sheetName val="WORK"/>
      <sheetName val="Form A.1.III"/>
      <sheetName val="Form A.1"/>
      <sheetName val="Form A.1.1"/>
      <sheetName val="BOM Indirect"/>
      <sheetName val="Form A.1.II.1"/>
      <sheetName val="Form A.1.II.2"/>
      <sheetName val="Rekap-Base Price"/>
      <sheetName val="AILC004"/>
      <sheetName val="Curves"/>
      <sheetName val="Tables"/>
      <sheetName val="주요물량"/>
      <sheetName val="合成単価作成表-BLDG"/>
      <sheetName val="인6월"/>
      <sheetName val="을"/>
      <sheetName val="마감물량3"/>
      <sheetName val="BQ_Equip_Pipe"/>
      <sheetName val="PipWT"/>
      <sheetName val="견적조건"/>
      <sheetName val="기계๿〚"/>
      <sheetName val="기계헾】"/>
      <sheetName val="기계_x0005__x0000_"/>
      <sheetName val="piping"/>
      <sheetName val="Data_ST"/>
      <sheetName val="D &amp; B Summary"/>
      <sheetName val="Summary Sheets"/>
      <sheetName val="C45T1X"/>
      <sheetName val="steel-gr"/>
      <sheetName val="Data - Codes"/>
      <sheetName val="Rate"/>
      <sheetName val="하수처리장"/>
      <sheetName val="Architecture Work"/>
      <sheetName val="clvÕ"/>
      <sheetName val="clv¨"/>
      <sheetName val="clvþ"/>
      <sheetName val="clv"/>
      <sheetName val="PBS"/>
      <sheetName val="BU6-虘"/>
      <sheetName val="Cover"/>
      <sheetName val="부표총괄"/>
      <sheetName val="기둥(원형)"/>
      <sheetName val="계약ITEM"/>
      <sheetName val="UNIT"/>
      <sheetName val="LEGEND"/>
      <sheetName val="General Data"/>
      <sheetName val="정렬"/>
      <sheetName val="PRO_A"/>
      <sheetName val="PRO"/>
      <sheetName val="환율"/>
      <sheetName val="Building"/>
      <sheetName val="EQUIPMENT"/>
      <sheetName val="THDG_x001c_"/>
      <sheetName val="Engineering Forecast"/>
      <sheetName val="GM 000"/>
      <sheetName val="MATERIALS"/>
      <sheetName val="粉刷"/>
      <sheetName val="지원사무소원가배부내역"/>
      <sheetName val="품셈1-26"/>
      <sheetName val="4.주별물량Table"/>
      <sheetName val="내역"/>
      <sheetName val="ITEM"/>
      <sheetName val="TOEC"/>
      <sheetName val="FORCE"/>
      <sheetName val="2.2 띠장의 설계"/>
      <sheetName val="TYPE-7"/>
      <sheetName val="CAL."/>
      <sheetName val="HVAC"/>
      <sheetName val="KH-200_x0005_"/>
      <sheetName val="CostDB"/>
      <sheetName val="예산M11A"/>
      <sheetName val="resp"/>
      <sheetName val="Code03"/>
      <sheetName val="Activity(new)"/>
      <sheetName val="총괄표"/>
      <sheetName val="공사내역"/>
      <sheetName val=" ｹ-ﾌﾞﾙ"/>
      <sheetName val="당초"/>
      <sheetName val="내역서 "/>
      <sheetName val="PUMP"/>
      <sheetName val="Cover Sheet"/>
      <sheetName val="FORM2-123"/>
      <sheetName val="BREAK DOWN"/>
      <sheetName val="RFP-003A"/>
      <sheetName val="EQFRM2"/>
      <sheetName val="Index"/>
      <sheetName val="Instr'n"/>
      <sheetName val="RFP002"/>
      <sheetName val="RFP003"/>
      <sheetName val="RFP004"/>
      <sheetName val="RFP005"/>
      <sheetName val="RFP006"/>
      <sheetName val="RFP007"/>
      <sheetName val="RFP008"/>
      <sheetName val="RFP009"/>
      <sheetName val="RFP010"/>
      <sheetName val="RFP012"/>
      <sheetName val="RFP013"/>
      <sheetName val="RFP014"/>
      <sheetName val="RFP015"/>
      <sheetName val="RFP11(2)"/>
      <sheetName val="RFP11(3)"/>
      <sheetName val="Trans"/>
      <sheetName val="Definitionen"/>
      <sheetName val="PRICE-COMP"/>
      <sheetName val="sc0314 Index"/>
      <sheetName val="기초자료"/>
      <sheetName val="견적집계표"/>
      <sheetName val="THDG_x0002_"/>
      <sheetName val="EquipPOR"/>
      <sheetName val="CBL.Termination"/>
      <sheetName val="적용환율"/>
      <sheetName val="FINAL"/>
      <sheetName val="Uhde Equip List"/>
      <sheetName val="MotorsData"/>
      <sheetName val="BOQ_TOTAL"/>
      <sheetName val="Pengalaman Per"/>
      <sheetName val="VA_code"/>
      <sheetName val="공통가설"/>
      <sheetName val="Caod&lt;"/>
      <sheetName val="P3"/>
      <sheetName val="BQMPALOC"/>
      <sheetName val="전체"/>
      <sheetName val="보온자재단가표"/>
      <sheetName val="건축집계"/>
      <sheetName val="도"/>
      <sheetName val="PIP"/>
      <sheetName val="PRECAST lightconc-II"/>
      <sheetName val="작성기준"/>
      <sheetName val="PO List"/>
      <sheetName val="Subcon Status - Sum New Format"/>
      <sheetName val="outstanding"/>
      <sheetName val="Subcontract Status - Sum all $"/>
      <sheetName val="C45A-B"/>
      <sheetName val="P"/>
      <sheetName val="NAMES"/>
      <sheetName val="slab"/>
      <sheetName val="SD (1)"/>
      <sheetName val="C45A-B_x0000_"/>
      <sheetName val="C45A-Bþ"/>
      <sheetName val="SummaryMonthly"/>
      <sheetName val="COST SUMM"/>
      <sheetName val="Pþ"/>
      <sheetName val="name"/>
      <sheetName val="C45A-Bx"/>
      <sheetName val="C45A-B8"/>
      <sheetName val="C45A-B_x0005_"/>
      <sheetName val="PaintBreak"/>
      <sheetName val="INSSUBCON"/>
      <sheetName val="C45A-B_x0010_"/>
      <sheetName val="AssumptionValue"/>
      <sheetName val="Notes"/>
      <sheetName val="ALVXXL01"/>
      <sheetName val="CC Down load 0716"/>
      <sheetName val="내역(전체)"/>
      <sheetName val="DailyReportTemplate"/>
      <sheetName val="Menu"/>
      <sheetName val="Basic"/>
      <sheetName val="조명시설"/>
      <sheetName val="ENG_prog"/>
      <sheetName val="CODE"/>
      <sheetName val="갑지"/>
      <sheetName val="인6丵"/>
      <sheetName val="FAB별"/>
      <sheetName val="UEC영화관본공사내역"/>
      <sheetName val="Code 02"/>
      <sheetName val="Code 03"/>
      <sheetName val="Code 04"/>
      <sheetName val="Code 05"/>
      <sheetName val="Code 06"/>
      <sheetName val="Code 07"/>
      <sheetName val="Code 09"/>
      <sheetName val="대비내역"/>
      <sheetName val="정보매체A동"/>
      <sheetName val="현장업무"/>
      <sheetName val="PO Contabilizado 31-12-04"/>
      <sheetName val="Hoja1"/>
      <sheetName val="HRSG PRINT"/>
      <sheetName val="&lt;&lt;380V&gt;&gt; "/>
      <sheetName val="Definitions"/>
      <sheetName val="NDOCBT"/>
      <sheetName val="말뚝물량"/>
      <sheetName val="3희질산"/>
      <sheetName val=" Est "/>
      <sheetName val="estm_mech"/>
      <sheetName val="단가대비"/>
      <sheetName val="List"/>
      <sheetName val="LinerWt"/>
      <sheetName val="1CD"/>
      <sheetName val="DI-ESTI"/>
      <sheetName val="ﾄﾞﾊﾞｲFUEL GAS追見"/>
      <sheetName val="Condition"/>
      <sheetName val="산근"/>
      <sheetName val="계장공사"/>
      <sheetName val="전차선로 물량표"/>
      <sheetName val="danga"/>
      <sheetName val="ilch"/>
      <sheetName val="Calc"/>
      <sheetName val="R&amp;P"/>
      <sheetName val="공사비 내역 (가)"/>
      <sheetName val="KP1590_E"/>
      <sheetName val="Al-suwaidi"/>
      <sheetName val="Cable_Data_CP5"/>
      <sheetName val="master"/>
      <sheetName val="Cable Data CP5"/>
      <sheetName val="Resumen Prestamos"/>
      <sheetName val="Pipe_Nozzle"/>
      <sheetName val="Price Sheet"/>
      <sheetName val="2"/>
      <sheetName val="3"/>
      <sheetName val="4"/>
      <sheetName val="5"/>
      <sheetName val="6"/>
      <sheetName val="7"/>
      <sheetName val="8"/>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Allowances"/>
      <sheetName val="기계徸〒"/>
      <sheetName val="Settings"/>
      <sheetName val="Articoli da prezziario"/>
      <sheetName val="CAL(1)."/>
      <sheetName val="ELEC_MCI"/>
      <sheetName val="INST_MCI"/>
      <sheetName val="MECH_MCI"/>
      <sheetName val="TITLES"/>
      <sheetName val="Gravel in pond"/>
      <sheetName val="\\Kaefer-delhi\general$\MGT-DRT"/>
      <sheetName val="BASE MET"/>
      <sheetName val="견적대비 견적서"/>
      <sheetName val="LOAD-46"/>
      <sheetName val="수량산출"/>
      <sheetName val="우배수"/>
      <sheetName val="용기"/>
      <sheetName val="교각1"/>
      <sheetName val="대운산출"/>
      <sheetName val="1.우편집중내역서"/>
      <sheetName val="BSD (2)"/>
      <sheetName val="COPING"/>
      <sheetName val="간접인원 급료산출"/>
      <sheetName val="Proposal"/>
      <sheetName val="DAILY"/>
      <sheetName val="CARBOLINE분석"/>
      <sheetName val="IN"/>
      <sheetName val="SC"/>
      <sheetName val="단가"/>
      <sheetName val="파일의이용"/>
      <sheetName val="내역및총괄"/>
      <sheetName val="Caod_x0014_"/>
      <sheetName val="clv_x0014_"/>
      <sheetName val="THDGØ"/>
      <sheetName val="THDG_x0005_"/>
      <sheetName val="THDG¸"/>
      <sheetName val="S0"/>
      <sheetName val="CBS"/>
      <sheetName val="6월실적"/>
      <sheetName val="손익분석"/>
      <sheetName val="XZLC004_PART2"/>
      <sheetName val="기계丵〒"/>
      <sheetName val="ME"/>
      <sheetName val="NONS  60"/>
      <sheetName val="見積金内訳書"/>
      <sheetName val="Janr"/>
      <sheetName val="GASATAGG.XLS"/>
      <sheetName val="Informasi"/>
      <sheetName val="Cash2"/>
      <sheetName val="Z"/>
      <sheetName val="DESIGN CRITERIA"/>
      <sheetName val="#3E1_GCR"/>
      <sheetName val="BU롃⍿ﰀ"/>
      <sheetName val="역T형"/>
      <sheetName val="guard(mac)"/>
      <sheetName val="단가비교표"/>
      <sheetName val="VALVE LIST"/>
      <sheetName val="갑지1"/>
      <sheetName val="Option"/>
      <sheetName val="Build Up"/>
      <sheetName val="공사비증감"/>
      <sheetName val="울진견적"/>
      <sheetName val="1.설계조건"/>
      <sheetName val="맨홀수량산출"/>
      <sheetName val="암거공"/>
      <sheetName val="실행엔기"/>
      <sheetName val="현장식당(1)"/>
      <sheetName val="Status"/>
      <sheetName val="SALA-002"/>
      <sheetName val="Cost Report"/>
      <sheetName val="co-no.2"/>
      <sheetName val="Sum"/>
      <sheetName val="database"/>
      <sheetName val="INFOR-ST"/>
      <sheetName val="Design"/>
      <sheetName val="Kiã丵⿇_x0005__x0000_"/>
      <sheetName val="Comb."/>
      <sheetName val="Main-Mat's"/>
      <sheetName val="Sub-Mat's"/>
      <sheetName val="MDD"/>
      <sheetName val="LL-PI"/>
      <sheetName val="Abrasion"/>
      <sheetName val="Sound"/>
      <sheetName val="Q1-0_x0018_"/>
      <sheetName val="Dieuchinh"/>
      <sheetName val="COTTHEP"/>
      <sheetName val="30개월기준대비표 아랍택)"/>
      <sheetName val="총괄표 (2)"/>
      <sheetName val="project management"/>
      <sheetName val="inter"/>
      <sheetName val="Project Brief"/>
      <sheetName val="Metode"/>
      <sheetName val="Janp"/>
      <sheetName val="Jan°"/>
      <sheetName val="TGTGT"/>
      <sheetName val="Kenlon"/>
      <sheetName val="Ken chai"/>
      <sheetName val="Tigerlon"/>
      <sheetName val="Tigerchainho"/>
      <sheetName val="Tiger chai lon"/>
      <sheetName val="Sai gon do"/>
      <sheetName val="Tong cong no"/>
      <sheetName val="Chitietcongno quan "/>
      <sheetName val="Harga ME "/>
      <sheetName val="TH_CPTB"/>
      <sheetName val="CP Khac cuoc VC"/>
      <sheetName val="T.KE CP1"/>
      <sheetName val="cot_xa"/>
      <sheetName val="KT CUA "/>
      <sheetName val="Menu qly"/>
      <sheetName val="BQ1"/>
      <sheetName val="VTD-TLANG"/>
      <sheetName val="TNHAT-N.PHUOC"/>
      <sheetName val="KPhong - ap3PTTA"/>
      <sheetName val="Q1"/>
      <sheetName val="Q2"/>
      <sheetName val="6 thang dau nam"/>
      <sheetName val="Q3"/>
      <sheetName val="Q4"/>
      <sheetName val="2007"/>
      <sheetName val=" 4"/>
      <sheetName val="253 K98"/>
      <sheetName val="KH_200³_(moi_max)"/>
      <sheetName val="KH_200³_(moi_max)1"/>
      <sheetName val="P"/>
      <sheetName val="C45A-B"/>
      <sheetName val="DM 285"/>
      <sheetName val="kich thuoc"/>
      <sheetName val="DG CANTHO"/>
      <sheetName val="Dutoan KL"/>
      <sheetName val="PT VATTU"/>
      <sheetName val="CT-35"/>
      <sheetName val="g-vl"/>
      <sheetName val="BANRA"/>
      <sheetName val="Phan tich"/>
      <sheetName val="TinhGiaMTC"/>
      <sheetName val="TH MTC"/>
      <sheetName val="TH N.Cong"/>
      <sheetName val="TinhGiaNC"/>
      <sheetName val="Bang KL"/>
      <sheetName val="TH Vat tu"/>
      <sheetName val="ThongTinBanDau"/>
      <sheetName val="Danh muc"/>
      <sheetName val="mau02"/>
      <sheetName val="m3npk"/>
      <sheetName val="m5npk"/>
      <sheetName val="m3hvg"/>
      <sheetName val="m5hvg"/>
      <sheetName val="m3bhg"/>
      <sheetName val="m5bhg"/>
      <sheetName val="mau04"/>
      <sheetName val="ctdg"/>
      <sheetName val="CFA Sumary"/>
      <sheetName val="Đơn Giá "/>
      <sheetName val="T_x0003__x0000_ong dip nhan dan"/>
      <sheetName val="Gia tr_"/>
      <sheetName val="Ki__m tra DS thue GTGT"/>
      <sheetName val="Thuong dip nhan danh hieu AHL_"/>
      <sheetName val="1.R18 BF"/>
      <sheetName val="F-B"/>
      <sheetName val="H-J"/>
      <sheetName val="6.External works-R18"/>
      <sheetName val="PRI-LS"/>
      <sheetName val="BIDDING-SUM"/>
      <sheetName val="ESCON"/>
      <sheetName val="ThongKe"/>
      <sheetName val="CTG"/>
      <sheetName val="CTKL"/>
      <sheetName val="QMCT"/>
      <sheetName val="factors"/>
      <sheetName val="DM LD"/>
      <sheetName val="HH Bê tông cọc"/>
      <sheetName val="D1000"/>
      <sheetName val="D1500 LOẠI 1"/>
      <sheetName val="D1500 LOẠI 2"/>
      <sheetName val="D1500 LOẠI 3"/>
      <sheetName val="D1500 LOẠI 4"/>
      <sheetName val="SỐ LIỆU"/>
      <sheetName val="HH Bê tông cọc (2)"/>
      <sheetName val="노임단가"/>
      <sheetName val="전기"/>
      <sheetName val="PGV-Th (2)"/>
      <sheetName val="PGV-C"/>
      <sheetName val="VVT"/>
      <sheetName val="D.toan chi thet"/>
      <sheetName val="Income Statement"/>
      <sheetName val="Shareholders' Equity"/>
      <sheetName val="Detail pg 5"/>
      <sheetName val="MTO REV.2(ARMOR)"/>
      <sheetName val="C45(DAU NAM)"/>
      <sheetName val="C45.(B.DONG)"/>
      <sheetName val="C47.1"/>
      <sheetName val="C47.2"/>
      <sheetName val="C47.3"/>
      <sheetName val="C47.4"/>
      <sheetName val="C47.5"/>
      <sheetName val="C47.6"/>
      <sheetName val="C47.7"/>
      <sheetName val="S53.1"/>
      <sheetName val="S53.2"/>
      <sheetName val="S53.3"/>
      <sheetName val="S53.4"/>
      <sheetName val="C46.1"/>
      <sheetName val="C46.2"/>
      <sheetName val="C46.3"/>
      <sheetName val="C46.4"/>
      <sheetName val="NAM 200"/>
      <sheetName val="NAM 200&lt;"/>
      <sheetName val="NAM 200_x0005_"/>
      <sheetName val="NAM_200"/>
      <sheetName val="NAM_200&lt;"/>
      <sheetName val="NAM_200"/>
      <sheetName val="沈阳"/>
      <sheetName val="重庆"/>
      <sheetName val="杭州调"/>
      <sheetName val="MAIN_DATA"/>
      <sheetName val="Dept"/>
      <sheetName val="15.MMUS GOI"/>
      <sheetName val="built-up rate"/>
      <sheetName val="List of works"/>
      <sheetName val="Bill 01 - CTN"/>
      <sheetName val="NEW-PANEL"/>
      <sheetName val="1. THGT(cu)"/>
      <sheetName val="00- BIA"/>
      <sheetName val="Đọc số"/>
      <sheetName val="THGT ĐC"/>
      <sheetName val="GT PS"/>
      <sheetName val="XÁC NHẬN ĐMPS"/>
      <sheetName val="PHÁT SINH"/>
      <sheetName val="1. THGT HĐ"/>
      <sheetName val="2. Dự thầu"/>
      <sheetName val="3. Cẩu tháp"/>
      <sheetName val="4. Đặt chờ ME"/>
      <sheetName val="3- BG.TRI"/>
      <sheetName val="5. DMVT"/>
      <sheetName val="6. PVCV"/>
      <sheetName val="1.3 Chi Phí HSES - Br"/>
      <sheetName val="1.3 Điện nước tạm"/>
      <sheetName val="2.1 TH ME Tạm"/>
      <sheetName val="2.2 ME tạm "/>
      <sheetName val="3. CP thí nghiệm"/>
      <sheetName val="TN đặt chờ ME"/>
      <sheetName val="Chi tiet tủ điện"/>
      <sheetName val="Data (2)"/>
      <sheetName val="125x125"/>
      <sheetName val="TOSHIBA-Structure"/>
      <sheetName val="VL-NC-M"/>
      <sheetName val="입찰안"/>
      <sheetName val="Hệ sô K"/>
      <sheetName val="SEX"/>
      <sheetName val="BDG"/>
      <sheetName val="NOTE"/>
      <sheetName val="VT,NC,M"/>
      <sheetName val="DATA BASE"/>
      <sheetName val="Detail"/>
      <sheetName val="COST"/>
      <sheetName val="UFA&amp;NRA"/>
      <sheetName val="GFA"/>
      <sheetName val="PXuaÀ"/>
      <sheetName val="PXua°"/>
      <sheetName val="13.BANG CT"/>
      <sheetName val="14.MMUS GIUA NHIP"/>
      <sheetName val="4.HSPBngang"/>
      <sheetName val="6.Tinh tai"/>
      <sheetName val="2 NSl"/>
      <sheetName val="17.US CHU tho a_b"/>
      <sheetName val="5.BANG I"/>
      <sheetName val="DM.ChiPhi"/>
      <sheetName val="07.THDZ"/>
      <sheetName val="TONG HOP "/>
      <sheetName val="THU TIEN QUI"/>
      <sheetName val="1F"/>
      <sheetName val="PT BEAM 3F"/>
      <sheetName val="PT BEAM 2F"/>
      <sheetName val="ctiet-KVThanhTri-YUR"/>
      <sheetName val="FORM-0"/>
      <sheetName val="뜃맟뭁돽띿맟_-BLDG"/>
      <sheetName val="SADSAQ"/>
      <sheetName val="Chi tiet_x0000__x0000__x0000__x0000__x0000__x0000__x0000__x0000__x0000_"/>
      <sheetName val="ME BOQ"/>
      <sheetName val="PP BOQ"/>
      <sheetName val="Sum BoQ"/>
      <sheetName val="1&amp;2"/>
      <sheetName val="11&amp;12"/>
      <sheetName val="5&amp;17"/>
      <sheetName val="000R"/>
      <sheetName val="000D"/>
      <sheetName val="000F"/>
      <sheetName val="000S"/>
      <sheetName val="000E"/>
      <sheetName val="000T"/>
      <sheetName val="000K"/>
      <sheetName val="nphꗃ〒_x0005__x0000_"/>
      <sheetName val="371+‹20-1000-P"/>
      <sheetName val="Earthwork"/>
      <sheetName val="COAT&amp;WRAP-QIOT-#3"/>
      <sheetName val="AC equipment"/>
      <sheetName val="__-BLDG"/>
      <sheetName val="DGG"/>
      <sheetName val="DM_BBNT"/>
      <sheetName val="TCVN"/>
      <sheetName val="Phan tho"/>
      <sheetName val="Btra"/>
      <sheetName val="Cap DUL"/>
      <sheetName val="Bgia"/>
      <sheetName val="VBA code"/>
      <sheetName val="SUM-WS"/>
      <sheetName val="SUM-WW"/>
      <sheetName val="F1 WS "/>
      <sheetName val=" F1 WW"/>
      <sheetName val="GI pipe"/>
      <sheetName val="data charging GAS"/>
      <sheetName val="2F WS"/>
      <sheetName val=" F2 WW "/>
      <sheetName val="F3 WS"/>
      <sheetName val=" F3 WW"/>
      <sheetName val="F9 WS "/>
      <sheetName val=" F9 WW "/>
      <sheetName val="F10 WS"/>
      <sheetName val=" F10 WW"/>
      <sheetName val="Main GH WS "/>
      <sheetName val=" Main GH WW"/>
      <sheetName val="Sub GH WS"/>
      <sheetName val="Sub GH WW"/>
      <sheetName val="[PIPE-03E.XLS]_MGT_DRT_MGT_IM_2"/>
      <sheetName val="[PIPE-03E.XLS]_N_MGT_DRT_MGT__2"/>
      <sheetName val="Cốt thép"/>
      <sheetName val="Civil"/>
      <sheetName val="tank list"/>
      <sheetName val="WEON"/>
      <sheetName val="Executive Summary"/>
      <sheetName val="Don gia vung III"/>
      <sheetName val="CF -Update 31Jul06"/>
      <sheetName val="CTDZTA(5)"/>
      <sheetName val="THONG SO"/>
      <sheetName val="Đơn giá chi tiết TN 39"/>
      <sheetName val="7.Khau tru "/>
      <sheetName val="CD"/>
      <sheetName val="PACK"/>
      <sheetName val="INV"/>
      <sheetName val="設備分析"/>
      <sheetName val="SLGA"/>
      <sheetName val="Wastage"/>
      <sheetName val="Chiet tinh dz22"/>
      <sheetName val="DRUM"/>
      <sheetName val="Thuong nhan dip 2԰"/>
      <sheetName val="Thuong nhan dip 2԰_x0000__x0000__x0000_Ā_x0000__x0000_"/>
      <sheetName val="Currency"/>
      <sheetName val="Attachment-3 Chem"/>
      <sheetName val="SheetA"/>
      <sheetName val="손익계산서"/>
      <sheetName val="대차대조표"/>
      <sheetName val="폐토수익화 "/>
      <sheetName val="APP-9"/>
      <sheetName val="[PIPE-03E.XLS塅䕃⹌塅E hop thep"/>
      <sheetName val="RE9604"/>
      <sheetName val="현장관리비"/>
      <sheetName val="노임이"/>
      <sheetName val="설계내역서"/>
      <sheetName val="Total"/>
      <sheetName val="BEND LOSS"/>
      <sheetName val="공통(20-91)"/>
      <sheetName val="Mech_1030"/>
      <sheetName val="BOM(CCW)"/>
      <sheetName val="CM 1"/>
      <sheetName val="상세출력"/>
      <sheetName val="실행내역서(DCU)"/>
      <sheetName val="내역서"/>
      <sheetName val="불용코드"/>
      <sheetName val="15100"/>
      <sheetName val="6.Base"/>
      <sheetName val="jobhist"/>
      <sheetName val="REF.ONLY"/>
      <sheetName val="BQ List"/>
      <sheetName val="Block#1-DVU.CDU"/>
      <sheetName val="Append. 4.1. Cash Flow Input"/>
      <sheetName val="Append 5.1. Costing Sheet"/>
      <sheetName val="Lookup"/>
      <sheetName val="Append 5.5. Labour Cost "/>
      <sheetName val="Append 5.1. Unit Rates"/>
      <sheetName val="Append 5.4. Site Staff "/>
      <sheetName val="Append. 5.3. SiteEstablishment"/>
      <sheetName val="Append 3. Investments"/>
      <sheetName val="Append 5.2. Material Summary "/>
      <sheetName val="TIEN_GOI"/>
      <sheetName val="NHAT_KY_THU_TIEN_T_GOI"/>
      <sheetName val="LUONG_GIAN_TIEP"/>
      <sheetName val="NHAT_KY_THU_TIEN_TM"/>
      <sheetName val="UOC_THUC_HIEN_THUE_TNDN"/>
      <sheetName val="QUY_TM"/>
      <sheetName val="NKCT_-_01"/>
      <sheetName val="BU6-"/>
      <sheetName val="Form_A_1_III"/>
      <sheetName val="Form_A_1"/>
      <sheetName val="Form_A_1_1"/>
      <sheetName val="BOM_Indirect"/>
      <sheetName val="Form_A_1_II_1"/>
      <sheetName val="Form_A_1_II_2"/>
      <sheetName val="Rekap-Base_Price"/>
      <sheetName val="ITB_COST"/>
      <sheetName val="General_Data"/>
      <sheetName val="_ｹ-ﾌﾞﾙ"/>
      <sheetName val="기계"/>
      <sheetName val="내역서_"/>
      <sheetName val="KH-200"/>
      <sheetName val="LAI_-_LO"/>
      <sheetName val="TO_KHAI_CHI_TIET"/>
      <sheetName val="THUE_PII"/>
      <sheetName val="THUE_PIII"/>
      <sheetName val="Architecture_Work"/>
      <sheetName val="HRSG_PRINT"/>
      <sheetName val="PO_Contabilizado_31-12-04"/>
      <sheetName val="4_주별물량Table"/>
      <sheetName val="w't_table"/>
      <sheetName val="QUYET_TOAN_THUE_TNDN"/>
      <sheetName val="BANG_CAN_DOI_RUT_GON"/>
      <sheetName val="BANG_CAN_DOI"/>
      <sheetName val="NHAT_KY_CHI_TIEN"/>
      <sheetName val="LAI_LO"/>
      <sheetName val="TO_KHAI_THUE_DT_-TNDN-_CP"/>
      <sheetName val="QUYET_TOAN_THUE-_CAC_KHOAN"/>
      <sheetName val="GIA_THANH"/>
      <sheetName val="BAI_DUNG_"/>
      <sheetName val="BIA_NAM"/>
      <sheetName val="TM_BAO_CAO"/>
      <sheetName val="기계锼"/>
      <sheetName val="기계灼"/>
      <sheetName val="D_&amp;_B_Summary"/>
      <sheetName val="Summary_Sheets"/>
      <sheetName val="Data_-_Codes"/>
      <sheetName val="CAL_"/>
      <sheetName val="Resumen_Prestamos"/>
      <sheetName val="Cable_Data_CP51"/>
      <sheetName val="공사비_내역_(가)"/>
      <sheetName val="_Est_"/>
      <sheetName val="&lt;&lt;380V&gt;&gt;_"/>
      <sheetName val="2_2_띠장의_설계"/>
      <sheetName val="Price_Sheet"/>
      <sheetName val="ACTDATA"/>
      <sheetName val="Macro"/>
      <sheetName val="Taux"/>
      <sheetName val="Repo Date"/>
      <sheetName val="Insulation_Utl_Off"/>
      <sheetName val="Note_Piping"/>
      <sheetName val="eq_data"/>
      <sheetName val="입찰내역 발주처 양식"/>
      <sheetName val="cashflow"/>
      <sheetName val="输煤冲洗水泵房"/>
      <sheetName val="sum(D)"/>
      <sheetName val="MTO"/>
      <sheetName val="Q5434 EQ LIST"/>
      <sheetName val="motor power"/>
      <sheetName val="EX-RATE"/>
      <sheetName val="THDGÄ"/>
      <sheetName val="THDG5"/>
      <sheetName val="THDG$"/>
      <sheetName val="THDG´"/>
      <sheetName val="THDG¤"/>
      <sheetName val="THDGt"/>
      <sheetName val="THDG_x0004_"/>
      <sheetName val="THDG_x0014_"/>
      <sheetName val="THDGd"/>
      <sheetName val="THDGÔ"/>
      <sheetName val="THDG"/>
      <sheetName val="THDG"/>
      <sheetName val="LME-Cu"/>
      <sheetName val="인원"/>
      <sheetName val="Macro(ST)"/>
      <sheetName val="Macro(AT)"/>
      <sheetName val="A1 Thru A11- LUMP SUM CONSTR"/>
      <sheetName val="Process Piping"/>
      <sheetName val="Insulation"/>
      <sheetName val="OCT.FDN"/>
      <sheetName val="33628-Rev. A"/>
      <sheetName val="기계㔀቎"/>
      <sheetName val="spec"/>
      <sheetName val="program"/>
      <sheetName val="studbolt no."/>
      <sheetName val="studbolt size"/>
      <sheetName val="item sort no"/>
      <sheetName val="CONSTRUCTION"/>
      <sheetName val="뜃맟뭁돽띿ᘀ᨜԰_x0000_缀_x0000__x0000_"/>
      <sheetName val="일위대가표"/>
      <sheetName val="cd_x0001_viaK0-T6"/>
      <sheetName val="analiz(exc. VAT )"/>
      <sheetName val="cong_bien_t102"/>
      <sheetName val="luong_t9_2"/>
      <sheetName val="bb_t92"/>
      <sheetName val="KL_XL20002"/>
      <sheetName val="Chiet_tinh2"/>
      <sheetName val="Van_chuyen2"/>
      <sheetName val="THKP_(2)2"/>
      <sheetName val="T_Bi2"/>
      <sheetName val="Thiet_ke2"/>
      <sheetName val="K_luong2"/>
      <sheetName val="TT_L22"/>
      <sheetName val="TT_L12"/>
      <sheetName val="Thue_Ngoai2"/>
      <sheetName val="Dong_Dau2"/>
      <sheetName val="Dong_Dau_(2)2"/>
      <sheetName val="Sau_dong2"/>
      <sheetName val="Ma_xa2"/>
      <sheetName val="My_dinh2"/>
      <sheetName val="Tong_cong2"/>
      <sheetName val="Chi_tiet_-_Dv_lap2"/>
      <sheetName val="TH_KHTC2"/>
      <sheetName val="Gia_VL2"/>
      <sheetName val="Bang_gia_ca_may2"/>
      <sheetName val="Bang_luong_CB2"/>
      <sheetName val="Bang_P_tich_CT2"/>
      <sheetName val="D_toan_chi_tiet2"/>
      <sheetName val="Bang_TH_Dtoan2"/>
      <sheetName val="LUAN_CHUYEN2"/>
      <sheetName val="KE_QUY2"/>
      <sheetName val="LUONGGIAN_TIEP2"/>
      <sheetName val="VAY_VON2"/>
      <sheetName val="O_THAO2"/>
      <sheetName val="Q_TRUNG2"/>
      <sheetName val="Y_THANH2"/>
      <sheetName val="Sheet2_(2)2"/>
      <sheetName val="KH_2003_(moi_max)2"/>
      <sheetName val="Interim_payment2"/>
      <sheetName val="Bid_Sum2"/>
      <sheetName val="Item_B2"/>
      <sheetName val="Dg_A2"/>
      <sheetName val="Dg_B&amp;C2"/>
      <sheetName val="Material_at_site2"/>
      <sheetName val="Bang_VL2"/>
      <sheetName val="VL(No_V-c)2"/>
      <sheetName val="He_so2"/>
      <sheetName val="PL_Vua2"/>
      <sheetName val="Chitieu-dam_cac_loai2"/>
      <sheetName val="DG_Dam2"/>
      <sheetName val="DG_chung2"/>
      <sheetName val="VL-dac_chung2"/>
      <sheetName val="CT_1md_&amp;_dau_cong2"/>
      <sheetName val="Tong_hop2"/>
      <sheetName val="CT_cong2"/>
      <sheetName val="dg_cong2"/>
      <sheetName val="CDSL_(2)2"/>
      <sheetName val="__2"/>
      <sheetName val="san_vuon2"/>
      <sheetName val="khu_phu_tro2"/>
      <sheetName val="Thuyet_minh2"/>
      <sheetName val="be_tong2"/>
      <sheetName val="Tong_hop_thep2"/>
      <sheetName val="phan_tich_DG2"/>
      <sheetName val="gia_vat_lieu2"/>
      <sheetName val="gia_xe_may2"/>
      <sheetName val="gia_nhan_cong2"/>
      <sheetName val="BCC_(2)2"/>
      <sheetName val="Bao_cao2"/>
      <sheetName val="Bao_cao_22"/>
      <sheetName val="Khoi_luong2"/>
      <sheetName val="Khoi_luong_mat2"/>
      <sheetName val="Bang_ke2"/>
      <sheetName val="T_HopKL2"/>
      <sheetName val="S_Luong2"/>
      <sheetName val="D_Dap2"/>
      <sheetName val="Q_Toan2"/>
      <sheetName val="Phan_tich_chi_phi2"/>
      <sheetName val="Chi_phi_nen_theo_BVTC2"/>
      <sheetName val="nhan_cong_phu2"/>
      <sheetName val="nhan_cong_Hung2"/>
      <sheetName val="Nhan_cong2"/>
      <sheetName val="Khoi_luong_nen_theo_BVTC2"/>
      <sheetName val="cap_cho_cac_DT2"/>
      <sheetName val="Ung_-_hoan2"/>
      <sheetName val="CP_may2"/>
      <sheetName val="Phu_luc2"/>
      <sheetName val="Gia_trÞ2"/>
      <sheetName val="DS_them_luong_qui_4-20022"/>
      <sheetName val="Phuc_loi_2-9-022"/>
      <sheetName val="Thuong_nhan_dip_21-12-022"/>
      <sheetName val="Thuong_dip_nhan_danh_hieu_AHL§2"/>
      <sheetName val="Thang_luong_thu_13_nam_20022"/>
      <sheetName val="Luong_SX#_dip_Tet_Qui_Mui(dong2"/>
      <sheetName val="CT_Duong2"/>
      <sheetName val="D_gia2"/>
      <sheetName val="T_hop2"/>
      <sheetName val="CtP_tro2"/>
      <sheetName val="Nha_moi2"/>
      <sheetName val="TT-T_Tron_So_22"/>
      <sheetName val="Ct_Dam_2"/>
      <sheetName val="Ct_Duoi2"/>
      <sheetName val="Ct_Tren2"/>
      <sheetName val="D_giaMay2"/>
      <sheetName val="26+180-400_22"/>
      <sheetName val="26+180_Sub12"/>
      <sheetName val="26+180_Sub42"/>
      <sheetName val="26+180-400_5(k95)2"/>
      <sheetName val="26+400-620_3(k95)2"/>
      <sheetName val="26+400-640_1(k95)2"/>
      <sheetName val="26+960-27+150_92"/>
      <sheetName val="26+960-27+150_102"/>
      <sheetName val="26+960-27+150_112"/>
      <sheetName val="26+960-27+150_122"/>
      <sheetName val="26+960-27+150_5(k95)2"/>
      <sheetName val="26+960-27+150_4(k95)2"/>
      <sheetName val="26+960-27+150_1(k95)2"/>
      <sheetName val="27+500-700_5(k95)2"/>
      <sheetName val="27+500-700_4(k95)2"/>
      <sheetName val="27+500-700_3(k95)2"/>
      <sheetName val="27+500-700_1(k95)2"/>
      <sheetName val="27+740-920_3(k95)2"/>
      <sheetName val="27+740-920_212"/>
      <sheetName val="27+920-28+040_6,72"/>
      <sheetName val="27+920-28+040_102"/>
      <sheetName val="27+920-28+160_Su32"/>
      <sheetName val="28+160-28+420_5K952"/>
      <sheetName val="28+430-657_72"/>
      <sheetName val="Km28+430-657_82"/>
      <sheetName val="28+430-657_92"/>
      <sheetName val="28+430-667_102"/>
      <sheetName val="28+430-657_112"/>
      <sheetName val="28+430-657_4k952"/>
      <sheetName val="28+500-657_182"/>
      <sheetName val="28+520-657_192"/>
      <sheetName val="C_TIEU2"/>
      <sheetName val="T_Luong2"/>
      <sheetName val="T_HAO2"/>
      <sheetName val="DT_TUYEN2"/>
      <sheetName val="DT_GIA2"/>
      <sheetName val="KHDT_(2)2"/>
      <sheetName val="CL_2"/>
      <sheetName val="KQ_(2)2"/>
      <sheetName val="Quang_Tri2"/>
      <sheetName val="Da_Nang2"/>
      <sheetName val="Quang_Nam2"/>
      <sheetName val="Quang_Ngai2"/>
      <sheetName val="TH_DH-QN2"/>
      <sheetName val="KP_HD2"/>
      <sheetName val="DB_HD2"/>
      <sheetName val="vat_tu2"/>
      <sheetName val="Thep_2"/>
      <sheetName val="Chi_tiet_Khoi_luong2"/>
      <sheetName val="TH_khoi_luong2"/>
      <sheetName val="Chiet_tinh_vat_lieu_2"/>
      <sheetName val="TH_KL_VL2"/>
      <sheetName val="AC_PC2"/>
      <sheetName val="TAI_TRONG2"/>
      <sheetName val="NOI_LUC2"/>
      <sheetName val="TINH_DUYET_THTT_CHINH2"/>
      <sheetName val="TDUYET_THTT_PHU2"/>
      <sheetName val="TINH_DAO_DONG_VA_DO_VONG2"/>
      <sheetName val="TINH_NEO2"/>
      <sheetName val="tong_hop_thanh_toan_thue2"/>
      <sheetName val="bang_ke_nop_thue2"/>
      <sheetName val="Tonh_hop_chi_phi2"/>
      <sheetName val="BK_chi_phi2"/>
      <sheetName val="KTra_DS_va_thue_GTGT2"/>
      <sheetName val="Kiãøm_tra_DS_thue_GTGT2"/>
      <sheetName val="XUAT(gia_von)2"/>
      <sheetName val="Xuat_(gia_ban)2"/>
      <sheetName val="Dchinh_TH_N-X-T2"/>
      <sheetName val="Tong_hop_N-X-T2"/>
      <sheetName val="thue_TH2"/>
      <sheetName val="tong_hop_20012"/>
      <sheetName val="qUYET_TOAN_THUE2"/>
      <sheetName val="BU_CTPH2"/>
      <sheetName val="BU_tran3+360_222"/>
      <sheetName val="Tran3+360_222"/>
      <sheetName val="BU_tran2+386_42"/>
      <sheetName val="Tran2+386_42"/>
      <sheetName val="DTcong_4-52"/>
      <sheetName val="Bu_1-22"/>
      <sheetName val="Bu_12-132"/>
      <sheetName val="DTcong_12-132"/>
      <sheetName val="DT_cong13-13+2"/>
      <sheetName val="BU-_nhanh2"/>
      <sheetName val="dtcong_nh1-22"/>
      <sheetName val="dtcong_nh0-12"/>
      <sheetName val="BU_11-122"/>
      <sheetName val="DTcong_11-122"/>
      <sheetName val="Pr-_CC2"/>
      <sheetName val="MD_3-42"/>
      <sheetName val="ND_3-42"/>
      <sheetName val="MD_1-22"/>
      <sheetName val="ND_1-22"/>
      <sheetName val="MD_0-12"/>
      <sheetName val="ND_0-12"/>
      <sheetName val="KL_tong2"/>
      <sheetName val="TH_(T1-6)2"/>
      <sheetName val="_NL2"/>
      <sheetName val="_NL_(2)2"/>
      <sheetName val="CDTHCT_(3)2"/>
      <sheetName val="thkl_(2)2"/>
      <sheetName val="long_tec2"/>
      <sheetName val="cd_viaK0-T62"/>
      <sheetName val="cdvia_T6-Tc242"/>
      <sheetName val="cdvia_Tc24-T462"/>
      <sheetName val="cd_btnL2k0+361-T192"/>
      <sheetName val="CT_xa2"/>
      <sheetName val="CDTHU_CHI_T12"/>
      <sheetName val="THUCHI_22"/>
      <sheetName val="THU_CHI32"/>
      <sheetName val="THU_CHI_42"/>
      <sheetName val="THU_CHI52"/>
      <sheetName val="THU_CHI_62"/>
      <sheetName val="TU_CHI_72"/>
      <sheetName val="THU_CHI92"/>
      <sheetName val="THU_CHI_82"/>
      <sheetName val="THU_CHI_102"/>
      <sheetName val="THU_CHI_112"/>
      <sheetName val="THU_CHI_122"/>
      <sheetName val="Xep_hang_2012"/>
      <sheetName val="toan_Cty2"/>
      <sheetName val="Cong_ty2"/>
      <sheetName val="XN_22"/>
      <sheetName val="XN_ong_CHi2"/>
      <sheetName val="N_XDCT&amp;_XKLD2"/>
      <sheetName val="CN_HCM2"/>
      <sheetName val="TT_XKLD(Nhan)2"/>
      <sheetName val="Ong_Hong2"/>
      <sheetName val="CN_hung_yen2"/>
      <sheetName val="Dong_nai2"/>
      <sheetName val="K249_K982"/>
      <sheetName val="K249_K98_(2)2"/>
      <sheetName val="K251_K982"/>
      <sheetName val="K251_SBase2"/>
      <sheetName val="K251_AC2"/>
      <sheetName val="K252_K982"/>
      <sheetName val="K252_SBase2"/>
      <sheetName val="K252_AC2"/>
      <sheetName val="K253_K982"/>
      <sheetName val="K253_Subbase2"/>
      <sheetName val="K253_Base_2"/>
      <sheetName val="K253_SBase2"/>
      <sheetName val="K253_AC2"/>
      <sheetName val="K255_SBase2"/>
      <sheetName val="K259_K982"/>
      <sheetName val="K259_Subbase2"/>
      <sheetName val="K259_Base_2"/>
      <sheetName val="K259_AC2"/>
      <sheetName val="K260_K982"/>
      <sheetName val="K260_Subbase2"/>
      <sheetName val="K260_Base2"/>
      <sheetName val="K260_AC2"/>
      <sheetName val="K261_K982"/>
      <sheetName val="K261_Base2"/>
      <sheetName val="K261_AC2"/>
      <sheetName val="KL_Tram_Cty2"/>
      <sheetName val="Gam_may_Cty2"/>
      <sheetName val="KL_tram_KH2"/>
      <sheetName val="Gam_may_KH2"/>
      <sheetName val="Cach_dien2"/>
      <sheetName val="Mang_tai2"/>
      <sheetName val="KL_DDK2"/>
      <sheetName val="Mang_tai_DDK2"/>
      <sheetName val="KL_DDK0,42"/>
      <sheetName val="TT_Ky_thuat2"/>
      <sheetName val="CT_moi2"/>
      <sheetName val="Tu_dien2"/>
      <sheetName val="May_cat2"/>
      <sheetName val="Dao_Cly2"/>
      <sheetName val="Dao_Ptai2"/>
      <sheetName val="Tu_RMU2"/>
      <sheetName val="C_set2"/>
      <sheetName val="Sco_Cap2"/>
      <sheetName val="Sco_TB2"/>
      <sheetName val="TN_tram2"/>
      <sheetName val="TN_C_set2"/>
      <sheetName val="TN_TD_DDay2"/>
      <sheetName val="Phan_chung2"/>
      <sheetName val="cong_Q22"/>
      <sheetName val="T_U_luong_Q12"/>
      <sheetName val="T_U_luong_Q22"/>
      <sheetName val="T_U_luong_Q32"/>
      <sheetName val="Quyet_toan2"/>
      <sheetName val="Thu_hoi2"/>
      <sheetName val="Lai_vay2"/>
      <sheetName val="Tien_vay2"/>
      <sheetName val="Cong_no2"/>
      <sheetName val="Cop_pha2"/>
      <sheetName val="Gia_DAN2"/>
      <sheetName val="Phu_luc_HD2"/>
      <sheetName val="Gia_du_thau2"/>
      <sheetName val="Ca_xe2"/>
      <sheetName val="Dc_Dau2"/>
      <sheetName val="_o_to_Hien_82"/>
      <sheetName val="_o_to_Hien92"/>
      <sheetName val="_o_to_Hien102"/>
      <sheetName val="_o_to_Hien112"/>
      <sheetName val="_o_to_Hien12)2"/>
      <sheetName val="_o_to_Hien13"/>
      <sheetName val="_o_to_Hien22"/>
      <sheetName val="_o_to_Hien32"/>
      <sheetName val="_o_to_Hien42"/>
      <sheetName val="_o_to_Hien52"/>
      <sheetName val="_o_to_Phong_82"/>
      <sheetName val="_o_to_Phong92"/>
      <sheetName val="_o_to_Phong102"/>
      <sheetName val="_o_to_Phong112"/>
      <sheetName val="_o_to_Phong12)2"/>
      <sheetName val="_o_to_Phong13"/>
      <sheetName val="_o_to_Phong22"/>
      <sheetName val="_o_to_Phong32"/>
      <sheetName val="_o_to_Phong42"/>
      <sheetName val="_o_to_Phong52"/>
      <sheetName val="_o_to_Dung_8_2"/>
      <sheetName val="_D_tt_dau82"/>
      <sheetName val="_o_to_Dung_92"/>
      <sheetName val="_D9_tt_dau2"/>
      <sheetName val="_D10_tt_dau2"/>
      <sheetName val="_o_to_Dung_102"/>
      <sheetName val="_o_to_Dung_112"/>
      <sheetName val="_o_to_Dung_12)2"/>
      <sheetName val="_o_to_Dung_13"/>
      <sheetName val="_o_to_Dung22"/>
      <sheetName val="_o_to_Dung32"/>
      <sheetName val="_o_to_Dung42"/>
      <sheetName val="_o_totrongT10-122"/>
      <sheetName val="_o_totrongT22"/>
      <sheetName val="_o_totrungT10-122"/>
      <sheetName val="_o_toMinhT10-12_2"/>
      <sheetName val="_o_toMinhT22"/>
      <sheetName val="_o_toTrieuT10-12__2"/>
      <sheetName val="Luong_8_SP2"/>
      <sheetName val="Luong_9_SP_2"/>
      <sheetName val="Luong_10_SP_2"/>
      <sheetName val="Luong_11_SP_2"/>
      <sheetName val="Luong_12_SP2"/>
      <sheetName val="Luong_1_SP12"/>
      <sheetName val="Luong_2_SP22"/>
      <sheetName val="Luong_3_SP32"/>
      <sheetName val="Luong_4_SP42"/>
      <sheetName val="Luong_4_SP52"/>
      <sheetName val="KL_VL2"/>
      <sheetName val="QT_9-62"/>
      <sheetName val="Thuong_luu_HB2"/>
      <sheetName val="QT_Ky_T2"/>
      <sheetName val="bc_vt_TON_BAI2"/>
      <sheetName val="QT_Duoc_(Hai)2"/>
      <sheetName val="sent_to2"/>
      <sheetName val="KLTong_hop2"/>
      <sheetName val="Lan_can2"/>
      <sheetName val="Ranh_doc_(2)2"/>
      <sheetName val="Ranh_doc2"/>
      <sheetName val="Coc_tieu2"/>
      <sheetName val="Bien_bao2"/>
      <sheetName val="Nan_tuyen2"/>
      <sheetName val="Lan_12"/>
      <sheetName val="Lan__22"/>
      <sheetName val="Lan_32"/>
      <sheetName val="Gia_tri2"/>
      <sheetName val="Lan_52"/>
      <sheetName val="Cong_hop2"/>
      <sheetName val="kldukien_(107)2"/>
      <sheetName val="qui1_(2)2"/>
      <sheetName val="cap_so_lan_22"/>
      <sheetName val="cap_so_BHXH2"/>
      <sheetName val="tru_tien2"/>
      <sheetName val="yt_q22"/>
      <sheetName val="c45_t32"/>
      <sheetName val="c45_t62"/>
      <sheetName val="BHYT_Q3_20032"/>
      <sheetName val="C45_t72"/>
      <sheetName val="C47-t07_20032"/>
      <sheetName val="C45_t82"/>
      <sheetName val="C47-t08_20032"/>
      <sheetName val="C45_t092"/>
      <sheetName val="C47-t09_20032"/>
      <sheetName val="C47_T122"/>
      <sheetName val="BHYT_Q4-20032"/>
      <sheetName val="C45_T102"/>
      <sheetName val="binh_do2"/>
      <sheetName val="cot_lieu2"/>
      <sheetName val="van_khuon2"/>
      <sheetName val="CT_BT2"/>
      <sheetName val="lay_mau2"/>
      <sheetName val="mat_ngoai_goi2"/>
      <sheetName val="coc_tram-bt2"/>
      <sheetName val="QT_Duoc_(Hai)1"/>
      <sheetName val="cong_bien_t103"/>
      <sheetName val="luong_t9_3"/>
      <sheetName val="bb_t93"/>
      <sheetName val="KL_XL20003"/>
      <sheetName val="Chiet_tinh3"/>
      <sheetName val="Van_chuyen3"/>
      <sheetName val="THKP_(2)3"/>
      <sheetName val="T_Bi3"/>
      <sheetName val="Thiet_ke3"/>
      <sheetName val="K_luong3"/>
      <sheetName val="TT_L23"/>
      <sheetName val="TT_L13"/>
      <sheetName val="Thue_Ngoai3"/>
      <sheetName val="Dong_Dau3"/>
      <sheetName val="Dong_Dau_(2)3"/>
      <sheetName val="Sau_dong3"/>
      <sheetName val="Ma_xa3"/>
      <sheetName val="My_dinh3"/>
      <sheetName val="Tong_cong3"/>
      <sheetName val="Chi_tiet_-_Dv_lap3"/>
      <sheetName val="TH_KHTC3"/>
      <sheetName val="Gia_VL3"/>
      <sheetName val="Bang_gia_ca_may3"/>
      <sheetName val="Bang_luong_CB3"/>
      <sheetName val="Bang_P_tich_CT3"/>
      <sheetName val="D_toan_chi_tiet3"/>
      <sheetName val="Bang_TH_Dtoan3"/>
      <sheetName val="LUAN_CHUYEN3"/>
      <sheetName val="KE_QUY3"/>
      <sheetName val="LUONGGIAN_TIEP3"/>
      <sheetName val="VAY_VON3"/>
      <sheetName val="O_THAO3"/>
      <sheetName val="Q_TRUNG3"/>
      <sheetName val="Y_THANH3"/>
      <sheetName val="Sheet2_(2)3"/>
      <sheetName val="KH_2003_(moi_max)3"/>
      <sheetName val="Interim_payment3"/>
      <sheetName val="Bid_Sum3"/>
      <sheetName val="Item_B3"/>
      <sheetName val="Dg_A3"/>
      <sheetName val="Dg_B&amp;C3"/>
      <sheetName val="Material_at_site3"/>
      <sheetName val="Bang_VL3"/>
      <sheetName val="VL(No_V-c)3"/>
      <sheetName val="He_so3"/>
      <sheetName val="PL_Vua3"/>
      <sheetName val="Chitieu-dam_cac_loai3"/>
      <sheetName val="DG_Dam3"/>
      <sheetName val="DG_chung3"/>
      <sheetName val="VL-dac_chung3"/>
      <sheetName val="CT_1md_&amp;_dau_cong3"/>
      <sheetName val="Tong_hop3"/>
      <sheetName val="CT_cong3"/>
      <sheetName val="dg_cong3"/>
      <sheetName val="CDSL_(2)3"/>
      <sheetName val="__3"/>
      <sheetName val="san_vuon3"/>
      <sheetName val="khu_phu_tro3"/>
      <sheetName val="Thuyet_minh3"/>
      <sheetName val="be_tong3"/>
      <sheetName val="Tong_hop_thep3"/>
      <sheetName val="phan_tich_DG3"/>
      <sheetName val="gia_vat_lieu3"/>
      <sheetName val="gia_xe_may3"/>
      <sheetName val="gia_nhan_cong3"/>
      <sheetName val="BCC_(2)3"/>
      <sheetName val="Bao_cao3"/>
      <sheetName val="Bao_cao_23"/>
      <sheetName val="Khoi_luong3"/>
      <sheetName val="Khoi_luong_mat3"/>
      <sheetName val="Bang_ke3"/>
      <sheetName val="T_HopKL3"/>
      <sheetName val="S_Luong3"/>
      <sheetName val="D_Dap3"/>
      <sheetName val="Q_Toan3"/>
      <sheetName val="Phan_tich_chi_phi3"/>
      <sheetName val="Chi_phi_nen_theo_BVTC3"/>
      <sheetName val="nhan_cong_phu3"/>
      <sheetName val="nhan_cong_Hung3"/>
      <sheetName val="Nhan_cong3"/>
      <sheetName val="Khoi_luong_nen_theo_BVTC3"/>
      <sheetName val="cap_cho_cac_DT3"/>
      <sheetName val="Ung_-_hoan3"/>
      <sheetName val="CP_may3"/>
      <sheetName val="Phu_luc3"/>
      <sheetName val="Gia_trÞ3"/>
      <sheetName val="DS_them_luong_qui_4-20023"/>
      <sheetName val="Phuc_loi_2-9-023"/>
      <sheetName val="Thuong_nhan_dip_21-12-023"/>
      <sheetName val="Thuong_dip_nhan_danh_hieu_AHL§3"/>
      <sheetName val="Thang_luong_thu_13_nam_20023"/>
      <sheetName val="Luong_SX#_dip_Tet_Qui_Mui(dong3"/>
      <sheetName val="CT_Duong3"/>
      <sheetName val="D_gia3"/>
      <sheetName val="T_hop3"/>
      <sheetName val="CtP_tro3"/>
      <sheetName val="Nha_moi3"/>
      <sheetName val="TT-T_Tron_So_23"/>
      <sheetName val="Ct_Dam_3"/>
      <sheetName val="Ct_Duoi3"/>
      <sheetName val="Ct_Tren3"/>
      <sheetName val="D_giaMay3"/>
      <sheetName val="26+180-400_23"/>
      <sheetName val="26+180_Sub13"/>
      <sheetName val="26+180_Sub43"/>
      <sheetName val="26+180-400_5(k95)3"/>
      <sheetName val="26+400-620_3(k95)3"/>
      <sheetName val="26+400-640_1(k95)3"/>
      <sheetName val="26+960-27+150_93"/>
      <sheetName val="26+960-27+150_103"/>
      <sheetName val="26+960-27+150_113"/>
      <sheetName val="26+960-27+150_123"/>
      <sheetName val="26+960-27+150_5(k95)3"/>
      <sheetName val="26+960-27+150_4(k95)3"/>
      <sheetName val="26+960-27+150_1(k95)3"/>
      <sheetName val="27+500-700_5(k95)3"/>
      <sheetName val="27+500-700_4(k95)3"/>
      <sheetName val="27+500-700_3(k95)3"/>
      <sheetName val="27+500-700_1(k95)3"/>
      <sheetName val="27+740-920_3(k95)3"/>
      <sheetName val="27+740-920_213"/>
      <sheetName val="27+920-28+040_6,73"/>
      <sheetName val="27+920-28+040_103"/>
      <sheetName val="27+920-28+160_Su33"/>
      <sheetName val="28+160-28+420_5K953"/>
      <sheetName val="28+430-657_73"/>
      <sheetName val="Km28+430-657_83"/>
      <sheetName val="28+430-657_93"/>
      <sheetName val="28+430-667_103"/>
      <sheetName val="28+430-657_113"/>
      <sheetName val="28+430-657_4k953"/>
      <sheetName val="28+500-657_183"/>
      <sheetName val="28+520-657_193"/>
      <sheetName val="C_TIEU3"/>
      <sheetName val="T_Luong3"/>
      <sheetName val="T_HAO3"/>
      <sheetName val="DT_TUYEN3"/>
      <sheetName val="DT_GIA3"/>
      <sheetName val="KHDT_(2)3"/>
      <sheetName val="CL_3"/>
      <sheetName val="KQ_(2)3"/>
      <sheetName val="Quang_Tri3"/>
      <sheetName val="Da_Nang3"/>
      <sheetName val="Quang_Nam3"/>
      <sheetName val="Quang_Ngai3"/>
      <sheetName val="TH_DH-QN3"/>
      <sheetName val="KP_HD3"/>
      <sheetName val="DB_HD3"/>
      <sheetName val="vat_tu3"/>
      <sheetName val="Thep_3"/>
      <sheetName val="Chi_tiet_Khoi_luong3"/>
      <sheetName val="TH_khoi_luong3"/>
      <sheetName val="Chiet_tinh_vat_lieu_3"/>
      <sheetName val="TH_KL_VL3"/>
      <sheetName val="AC_PC3"/>
      <sheetName val="TAI_TRONG3"/>
      <sheetName val="NOI_LUC3"/>
      <sheetName val="TINH_DUYET_THTT_CHINH3"/>
      <sheetName val="TDUYET_THTT_PHU3"/>
      <sheetName val="TINH_DAO_DONG_VA_DO_VONG3"/>
      <sheetName val="TINH_NEO3"/>
      <sheetName val="tong_hop_thanh_toan_thue3"/>
      <sheetName val="bang_ke_nop_thue3"/>
      <sheetName val="Tonh_hop_chi_phi3"/>
      <sheetName val="BK_chi_phi3"/>
      <sheetName val="KTra_DS_va_thue_GTGT3"/>
      <sheetName val="Kiãøm_tra_DS_thue_GTGT3"/>
      <sheetName val="XUAT(gia_von)3"/>
      <sheetName val="Xuat_(gia_ban)3"/>
      <sheetName val="Dchinh_TH_N-X-T3"/>
      <sheetName val="Tong_hop_N-X-T3"/>
      <sheetName val="thue_TH3"/>
      <sheetName val="tong_hop_20013"/>
      <sheetName val="qUYET_TOAN_THUE3"/>
      <sheetName val="BU_CTPH3"/>
      <sheetName val="BU_tran3+360_223"/>
      <sheetName val="Tran3+360_223"/>
      <sheetName val="BU_tran2+386_43"/>
      <sheetName val="Tran2+386_43"/>
      <sheetName val="DTcong_4-53"/>
      <sheetName val="Bu_1-23"/>
      <sheetName val="Bu_12-133"/>
      <sheetName val="DTcong_12-133"/>
      <sheetName val="DT_cong13-13+3"/>
      <sheetName val="BU-_nhanh3"/>
      <sheetName val="dtcong_nh1-23"/>
      <sheetName val="dtcong_nh0-13"/>
      <sheetName val="BU_11-123"/>
      <sheetName val="DTcong_11-123"/>
      <sheetName val="Pr-_CC3"/>
      <sheetName val="MD_3-43"/>
      <sheetName val="ND_3-43"/>
      <sheetName val="MD_1-23"/>
      <sheetName val="ND_1-23"/>
      <sheetName val="MD_0-13"/>
      <sheetName val="ND_0-13"/>
      <sheetName val="KL_tong3"/>
      <sheetName val="TH_(T1-6)3"/>
      <sheetName val="_NL3"/>
      <sheetName val="_NL_(2)3"/>
      <sheetName val="CDTHCT_(3)3"/>
      <sheetName val="thkl_(2)3"/>
      <sheetName val="long_tec3"/>
      <sheetName val="cd_viaK0-T63"/>
      <sheetName val="cdvia_T6-Tc243"/>
      <sheetName val="cdvia_Tc24-T463"/>
      <sheetName val="cd_btnL2k0+361-T193"/>
      <sheetName val="CT_xa3"/>
      <sheetName val="CDTHU_CHI_T13"/>
      <sheetName val="THUCHI_23"/>
      <sheetName val="THU_CHI33"/>
      <sheetName val="THU_CHI_43"/>
      <sheetName val="THU_CHI53"/>
      <sheetName val="THU_CHI_63"/>
      <sheetName val="TU_CHI_73"/>
      <sheetName val="THU_CHI93"/>
      <sheetName val="THU_CHI_83"/>
      <sheetName val="THU_CHI_103"/>
      <sheetName val="THU_CHI_113"/>
      <sheetName val="THU_CHI_123"/>
      <sheetName val="Xep_hang_2013"/>
      <sheetName val="toan_Cty3"/>
      <sheetName val="Cong_ty3"/>
      <sheetName val="XN_23"/>
      <sheetName val="XN_ong_CHi3"/>
      <sheetName val="N_XDCT&amp;_XKLD3"/>
      <sheetName val="CN_HCM3"/>
      <sheetName val="TT_XKLD(Nhan)3"/>
      <sheetName val="Ong_Hong3"/>
      <sheetName val="CN_hung_yen3"/>
      <sheetName val="Dong_nai3"/>
      <sheetName val="K249_K983"/>
      <sheetName val="K249_K98_(2)3"/>
      <sheetName val="K251_K983"/>
      <sheetName val="K251_SBase3"/>
      <sheetName val="K251_AC3"/>
      <sheetName val="K252_K983"/>
      <sheetName val="K252_SBase3"/>
      <sheetName val="K252_AC3"/>
      <sheetName val="K253_K983"/>
      <sheetName val="K253_Subbase3"/>
      <sheetName val="K253_Base_3"/>
      <sheetName val="K253_SBase3"/>
      <sheetName val="K253_AC3"/>
      <sheetName val="K255_SBase3"/>
      <sheetName val="K259_K983"/>
      <sheetName val="K259_Subbase3"/>
      <sheetName val="K259_Base_3"/>
      <sheetName val="K259_AC3"/>
      <sheetName val="K260_K983"/>
      <sheetName val="K260_Subbase3"/>
      <sheetName val="K260_Base3"/>
      <sheetName val="K260_AC3"/>
      <sheetName val="K261_K983"/>
      <sheetName val="K261_Base3"/>
      <sheetName val="K261_AC3"/>
      <sheetName val="KL_Tram_Cty3"/>
      <sheetName val="Gam_may_Cty3"/>
      <sheetName val="KL_tram_KH3"/>
      <sheetName val="Gam_may_KH3"/>
      <sheetName val="Cach_dien3"/>
      <sheetName val="Mang_tai3"/>
      <sheetName val="KL_DDK3"/>
      <sheetName val="Mang_tai_DDK3"/>
      <sheetName val="KL_DDK0,43"/>
      <sheetName val="TT_Ky_thuat3"/>
      <sheetName val="CT_moi3"/>
      <sheetName val="Tu_dien3"/>
      <sheetName val="May_cat3"/>
      <sheetName val="Dao_Cly3"/>
      <sheetName val="Dao_Ptai3"/>
      <sheetName val="Tu_RMU3"/>
      <sheetName val="C_set3"/>
      <sheetName val="Sco_Cap3"/>
      <sheetName val="Sco_TB3"/>
      <sheetName val="TN_tram3"/>
      <sheetName val="TN_C_set3"/>
      <sheetName val="TN_TD_DDay3"/>
      <sheetName val="Phan_chung3"/>
      <sheetName val="cong_Q23"/>
      <sheetName val="T_U_luong_Q13"/>
      <sheetName val="T_U_luong_Q23"/>
      <sheetName val="T_U_luong_Q33"/>
      <sheetName val="Quyet_toan3"/>
      <sheetName val="Thu_hoi3"/>
      <sheetName val="Lai_vay3"/>
      <sheetName val="Tien_vay3"/>
      <sheetName val="Cong_no3"/>
      <sheetName val="Cop_pha3"/>
      <sheetName val="Gia_DAN3"/>
      <sheetName val="Phu_luc_HD3"/>
      <sheetName val="Gia_du_thau3"/>
      <sheetName val="Ca_xe3"/>
      <sheetName val="Dc_Dau3"/>
      <sheetName val="_o_to_Hien_83"/>
      <sheetName val="_o_to_Hien93"/>
      <sheetName val="_o_to_Hien103"/>
      <sheetName val="_o_to_Hien113"/>
      <sheetName val="_o_to_Hien12)3"/>
      <sheetName val="_o_to_Hien14"/>
      <sheetName val="_o_to_Hien23"/>
      <sheetName val="_o_to_Hien33"/>
      <sheetName val="_o_to_Hien43"/>
      <sheetName val="_o_to_Hien53"/>
      <sheetName val="_o_to_Phong_83"/>
      <sheetName val="_o_to_Phong93"/>
      <sheetName val="_o_to_Phong103"/>
      <sheetName val="_o_to_Phong113"/>
      <sheetName val="_o_to_Phong12)3"/>
      <sheetName val="_o_to_Phong14"/>
      <sheetName val="_o_to_Phong23"/>
      <sheetName val="_o_to_Phong33"/>
      <sheetName val="_o_to_Phong43"/>
      <sheetName val="_o_to_Phong53"/>
      <sheetName val="_o_to_Dung_8_3"/>
      <sheetName val="_D_tt_dau83"/>
      <sheetName val="_o_to_Dung_93"/>
      <sheetName val="_D9_tt_dau3"/>
      <sheetName val="_D10_tt_dau3"/>
      <sheetName val="_o_to_Dung_103"/>
      <sheetName val="_o_to_Dung_113"/>
      <sheetName val="_o_to_Dung_12)3"/>
      <sheetName val="_o_to_Dung_14"/>
      <sheetName val="_o_to_Dung23"/>
      <sheetName val="_o_to_Dung33"/>
      <sheetName val="_o_to_Dung43"/>
      <sheetName val="_o_totrongT10-123"/>
      <sheetName val="_o_totrongT23"/>
      <sheetName val="_o_totrungT10-123"/>
      <sheetName val="_o_toMinhT10-12_3"/>
      <sheetName val="_o_toMinhT23"/>
      <sheetName val="_o_toTrieuT10-12__3"/>
      <sheetName val="Luong_8_SP3"/>
      <sheetName val="Luong_9_SP_3"/>
      <sheetName val="Luong_10_SP_3"/>
      <sheetName val="Luong_11_SP_3"/>
      <sheetName val="Luong_12_SP3"/>
      <sheetName val="Luong_1_SP13"/>
      <sheetName val="Luong_2_SP23"/>
      <sheetName val="Luong_3_SP33"/>
      <sheetName val="Luong_4_SP43"/>
      <sheetName val="Luong_4_SP53"/>
      <sheetName val="KL_VL3"/>
      <sheetName val="QT_9-63"/>
      <sheetName val="Thuong_luu_HB3"/>
      <sheetName val="QT_Ky_T3"/>
      <sheetName val="bc_vt_TON_BAI3"/>
      <sheetName val="QT_Duoc_(Hai)3"/>
      <sheetName val="sent_to3"/>
      <sheetName val="KLTong_hop3"/>
      <sheetName val="Lan_can3"/>
      <sheetName val="Ranh_doc_(2)3"/>
      <sheetName val="Ranh_doc3"/>
      <sheetName val="Coc_tieu3"/>
      <sheetName val="Bien_bao3"/>
      <sheetName val="Nan_tuyen3"/>
      <sheetName val="Lan_13"/>
      <sheetName val="Lan__23"/>
      <sheetName val="Lan_33"/>
      <sheetName val="Gia_tri3"/>
      <sheetName val="Lan_53"/>
      <sheetName val="Cong_hop3"/>
      <sheetName val="kldukien_(107)3"/>
      <sheetName val="qui1_(2)3"/>
      <sheetName val="cap_so_lan_23"/>
      <sheetName val="cap_so_BHXH3"/>
      <sheetName val="tru_tien3"/>
      <sheetName val="yt_q23"/>
      <sheetName val="c45_t33"/>
      <sheetName val="c45_t63"/>
      <sheetName val="BHYT_Q3_20033"/>
      <sheetName val="C45_t73"/>
      <sheetName val="C47-t07_20033"/>
      <sheetName val="C45_t83"/>
      <sheetName val="C47-t08_20033"/>
      <sheetName val="C45_t093"/>
      <sheetName val="C47-t09_20033"/>
      <sheetName val="C47_T123"/>
      <sheetName val="BHYT_Q4-20033"/>
      <sheetName val="C45_T103"/>
      <sheetName val="binh_do3"/>
      <sheetName val="cot_lieu3"/>
      <sheetName val="van_khuon3"/>
      <sheetName val="CT_BT3"/>
      <sheetName val="lay_mau3"/>
      <sheetName val="mat_ngoai_goi3"/>
      <sheetName val="coc_tram-bt3"/>
      <sheetName val="cong_bien_t105"/>
      <sheetName val="luong_t9_5"/>
      <sheetName val="bb_t95"/>
      <sheetName val="KL_XL20005"/>
      <sheetName val="Chiet_tinh5"/>
      <sheetName val="Van_chuyen5"/>
      <sheetName val="THKP_(2)5"/>
      <sheetName val="T_Bi5"/>
      <sheetName val="Thiet_ke5"/>
      <sheetName val="K_luong5"/>
      <sheetName val="TT_L25"/>
      <sheetName val="TT_L15"/>
      <sheetName val="Thue_Ngoai5"/>
      <sheetName val="Dong_Dau5"/>
      <sheetName val="Dong_Dau_(2)5"/>
      <sheetName val="Sau_dong5"/>
      <sheetName val="Ma_xa5"/>
      <sheetName val="My_dinh5"/>
      <sheetName val="Tong_cong5"/>
      <sheetName val="Chi_tiet_-_Dv_lap5"/>
      <sheetName val="TH_KHTC5"/>
      <sheetName val="Gia_VL5"/>
      <sheetName val="Bang_gia_ca_may5"/>
      <sheetName val="Bang_luong_CB5"/>
      <sheetName val="Bang_P_tich_CT5"/>
      <sheetName val="D_toan_chi_tiet5"/>
      <sheetName val="Bang_TH_Dtoan5"/>
      <sheetName val="LUAN_CHUYEN5"/>
      <sheetName val="KE_QUY5"/>
      <sheetName val="LUONGGIAN_TIEP5"/>
      <sheetName val="VAY_VON5"/>
      <sheetName val="O_THAO5"/>
      <sheetName val="Q_TRUNG5"/>
      <sheetName val="Y_THANH5"/>
      <sheetName val="Sheet2_(2)5"/>
      <sheetName val="KH_2003_(moi_max)5"/>
      <sheetName val="Interim_payment5"/>
      <sheetName val="Bid_Sum5"/>
      <sheetName val="Item_B5"/>
      <sheetName val="Dg_A5"/>
      <sheetName val="Dg_B&amp;C5"/>
      <sheetName val="Material_at_site5"/>
      <sheetName val="Bang_VL5"/>
      <sheetName val="VL(No_V-c)5"/>
      <sheetName val="He_so5"/>
      <sheetName val="PL_Vua5"/>
      <sheetName val="Chitieu-dam_cac_loai5"/>
      <sheetName val="DG_Dam5"/>
      <sheetName val="DG_chung5"/>
      <sheetName val="VL-dac_chung5"/>
      <sheetName val="CT_1md_&amp;_dau_cong5"/>
      <sheetName val="Tong_hop5"/>
      <sheetName val="CT_cong5"/>
      <sheetName val="dg_cong5"/>
      <sheetName val="CDSL_(2)5"/>
      <sheetName val="__5"/>
      <sheetName val="san_vuon5"/>
      <sheetName val="khu_phu_tro5"/>
      <sheetName val="Thuyet_minh5"/>
      <sheetName val="be_tong5"/>
      <sheetName val="Tong_hop_thep5"/>
      <sheetName val="phan_tich_DG5"/>
      <sheetName val="gia_vat_lieu5"/>
      <sheetName val="gia_xe_may5"/>
      <sheetName val="gia_nhan_cong5"/>
      <sheetName val="BCC_(2)5"/>
      <sheetName val="Bao_cao5"/>
      <sheetName val="Bao_cao_25"/>
      <sheetName val="Khoi_luong5"/>
      <sheetName val="Khoi_luong_mat5"/>
      <sheetName val="Bang_ke5"/>
      <sheetName val="T_HopKL5"/>
      <sheetName val="S_Luong5"/>
      <sheetName val="D_Dap5"/>
      <sheetName val="Q_Toan5"/>
      <sheetName val="Phan_tich_chi_phi5"/>
      <sheetName val="Chi_phi_nen_theo_BVTC5"/>
      <sheetName val="nhan_cong_phu5"/>
      <sheetName val="nhan_cong_Hung5"/>
      <sheetName val="Nhan_cong5"/>
      <sheetName val="Khoi_luong_nen_theo_BVTC5"/>
      <sheetName val="cap_cho_cac_DT5"/>
      <sheetName val="Ung_-_hoan5"/>
      <sheetName val="CP_may5"/>
      <sheetName val="Phu_luc5"/>
      <sheetName val="Gia_trÞ5"/>
      <sheetName val="DS_them_luong_qui_4-20025"/>
      <sheetName val="Phuc_loi_2-9-025"/>
      <sheetName val="Thuong_nhan_dip_21-12-025"/>
      <sheetName val="Thuong_dip_nhan_danh_hieu_AHL§5"/>
      <sheetName val="Thang_luong_thu_13_nam_20025"/>
      <sheetName val="Luong_SX#_dip_Tet_Qui_Mui(dong5"/>
      <sheetName val="CT_Duong5"/>
      <sheetName val="D_gia5"/>
      <sheetName val="T_hop5"/>
      <sheetName val="CtP_tro5"/>
      <sheetName val="Nha_moi5"/>
      <sheetName val="TT-T_Tron_So_25"/>
      <sheetName val="Ct_Dam_5"/>
      <sheetName val="Ct_Duoi5"/>
      <sheetName val="Ct_Tren5"/>
      <sheetName val="D_giaMay5"/>
      <sheetName val="26+180-400_25"/>
      <sheetName val="26+180_Sub15"/>
      <sheetName val="26+180_Sub45"/>
      <sheetName val="26+180-400_5(k95)5"/>
      <sheetName val="26+400-620_3(k95)5"/>
      <sheetName val="26+400-640_1(k95)5"/>
      <sheetName val="26+960-27+150_95"/>
      <sheetName val="26+960-27+150_105"/>
      <sheetName val="26+960-27+150_115"/>
      <sheetName val="26+960-27+150_125"/>
      <sheetName val="26+960-27+150_5(k95)5"/>
      <sheetName val="26+960-27+150_4(k95)5"/>
      <sheetName val="26+960-27+150_1(k95)5"/>
      <sheetName val="27+500-700_5(k95)5"/>
      <sheetName val="27+500-700_4(k95)5"/>
      <sheetName val="27+500-700_3(k95)5"/>
      <sheetName val="27+500-700_1(k95)5"/>
      <sheetName val="27+740-920_3(k95)5"/>
      <sheetName val="27+740-920_215"/>
      <sheetName val="27+920-28+040_6,75"/>
      <sheetName val="27+920-28+040_105"/>
      <sheetName val="27+920-28+160_Su35"/>
      <sheetName val="28+160-28+420_5K955"/>
      <sheetName val="28+430-657_75"/>
      <sheetName val="Km28+430-657_85"/>
      <sheetName val="28+430-657_95"/>
      <sheetName val="28+430-667_105"/>
      <sheetName val="28+430-657_115"/>
      <sheetName val="28+430-657_4k955"/>
      <sheetName val="28+500-657_185"/>
      <sheetName val="28+520-657_195"/>
      <sheetName val="C_TIEU5"/>
      <sheetName val="T_Luong5"/>
      <sheetName val="T_HAO5"/>
      <sheetName val="DT_TUYEN5"/>
      <sheetName val="DT_GIA5"/>
      <sheetName val="KHDT_(2)5"/>
      <sheetName val="CL_5"/>
      <sheetName val="KQ_(2)5"/>
      <sheetName val="Quang_Tri5"/>
      <sheetName val="Da_Nang5"/>
      <sheetName val="Quang_Nam5"/>
      <sheetName val="Quang_Ngai5"/>
      <sheetName val="TH_DH-QN5"/>
      <sheetName val="KP_HD5"/>
      <sheetName val="DB_HD5"/>
      <sheetName val="vat_tu5"/>
      <sheetName val="Thep_5"/>
      <sheetName val="Chi_tiet_Khoi_luong5"/>
      <sheetName val="TH_khoi_luong5"/>
      <sheetName val="Chiet_tinh_vat_lieu_5"/>
      <sheetName val="TH_KL_VL5"/>
      <sheetName val="AC_PC5"/>
      <sheetName val="TAI_TRONG5"/>
      <sheetName val="NOI_LUC5"/>
      <sheetName val="TINH_DUYET_THTT_CHINH5"/>
      <sheetName val="TDUYET_THTT_PHU5"/>
      <sheetName val="TINH_DAO_DONG_VA_DO_VONG5"/>
      <sheetName val="TINH_NEO5"/>
      <sheetName val="tong_hop_thanh_toan_thue5"/>
      <sheetName val="bang_ke_nop_thue5"/>
      <sheetName val="Tonh_hop_chi_phi5"/>
      <sheetName val="BK_chi_phi5"/>
      <sheetName val="KTra_DS_va_thue_GTGT5"/>
      <sheetName val="Kiãøm_tra_DS_thue_GTGT5"/>
      <sheetName val="XUAT(gia_von)5"/>
      <sheetName val="Xuat_(gia_ban)5"/>
      <sheetName val="Dchinh_TH_N-X-T5"/>
      <sheetName val="Tong_hop_N-X-T5"/>
      <sheetName val="thue_TH5"/>
      <sheetName val="tong_hop_20015"/>
      <sheetName val="qUYET_TOAN_THUE5"/>
      <sheetName val="BU_CTPH5"/>
      <sheetName val="BU_tran3+360_225"/>
      <sheetName val="Tran3+360_225"/>
      <sheetName val="BU_tran2+386_45"/>
      <sheetName val="Tran2+386_45"/>
      <sheetName val="DTcong_4-55"/>
      <sheetName val="Bu_1-25"/>
      <sheetName val="Bu_12-135"/>
      <sheetName val="DTcong_12-135"/>
      <sheetName val="DT_cong13-13+5"/>
      <sheetName val="BU-_nhanh5"/>
      <sheetName val="dtcong_nh1-25"/>
      <sheetName val="dtcong_nh0-15"/>
      <sheetName val="BU_11-125"/>
      <sheetName val="DTcong_11-125"/>
      <sheetName val="Pr-_CC5"/>
      <sheetName val="MD_3-45"/>
      <sheetName val="ND_3-45"/>
      <sheetName val="MD_1-25"/>
      <sheetName val="ND_1-25"/>
      <sheetName val="MD_0-15"/>
      <sheetName val="ND_0-15"/>
      <sheetName val="KL_tong5"/>
      <sheetName val="TH_(T1-6)5"/>
      <sheetName val="_NL5"/>
      <sheetName val="_NL_(2)5"/>
      <sheetName val="CDTHCT_(3)5"/>
      <sheetName val="thkl_(2)5"/>
      <sheetName val="long_tec5"/>
      <sheetName val="cd_viaK0-T65"/>
      <sheetName val="cdvia_T6-Tc245"/>
      <sheetName val="cdvia_Tc24-T465"/>
      <sheetName val="cd_btnL2k0+361-T195"/>
      <sheetName val="CT_xa5"/>
      <sheetName val="CDTHU_CHI_T15"/>
      <sheetName val="THUCHI_25"/>
      <sheetName val="THU_CHI35"/>
      <sheetName val="THU_CHI_45"/>
      <sheetName val="THU_CHI55"/>
      <sheetName val="THU_CHI_65"/>
      <sheetName val="TU_CHI_75"/>
      <sheetName val="THU_CHI95"/>
      <sheetName val="THU_CHI_85"/>
      <sheetName val="THU_CHI_105"/>
      <sheetName val="THU_CHI_115"/>
      <sheetName val="THU_CHI_125"/>
      <sheetName val="Xep_hang_2015"/>
      <sheetName val="toan_Cty5"/>
      <sheetName val="Cong_ty5"/>
      <sheetName val="XN_25"/>
      <sheetName val="XN_ong_CHi5"/>
      <sheetName val="N_XDCT&amp;_XKLD5"/>
      <sheetName val="CN_HCM5"/>
      <sheetName val="TT_XKLD(Nhan)5"/>
      <sheetName val="Ong_Hong5"/>
      <sheetName val="CN_hung_yen5"/>
      <sheetName val="Dong_nai5"/>
      <sheetName val="K249_K985"/>
      <sheetName val="K249_K98_(2)5"/>
      <sheetName val="K251_K985"/>
      <sheetName val="K251_SBase5"/>
      <sheetName val="K251_AC5"/>
      <sheetName val="K252_K985"/>
      <sheetName val="K252_SBase5"/>
      <sheetName val="K252_AC5"/>
      <sheetName val="K253_K985"/>
      <sheetName val="K253_Subbase5"/>
      <sheetName val="K253_Base_5"/>
      <sheetName val="K253_SBase5"/>
      <sheetName val="K253_AC5"/>
      <sheetName val="K255_SBase5"/>
      <sheetName val="K259_K985"/>
      <sheetName val="K259_Subbase5"/>
      <sheetName val="K259_Base_5"/>
      <sheetName val="K259_AC5"/>
      <sheetName val="K260_K985"/>
      <sheetName val="K260_Subbase5"/>
      <sheetName val="K260_Base5"/>
      <sheetName val="K260_AC5"/>
      <sheetName val="K261_K985"/>
      <sheetName val="K261_Base5"/>
      <sheetName val="K261_AC5"/>
      <sheetName val="KL_Tram_Cty5"/>
      <sheetName val="Gam_may_Cty5"/>
      <sheetName val="KL_tram_KH5"/>
      <sheetName val="Gam_may_KH5"/>
      <sheetName val="Cach_dien5"/>
      <sheetName val="Mang_tai5"/>
      <sheetName val="KL_DDK5"/>
      <sheetName val="Mang_tai_DDK5"/>
      <sheetName val="KL_DDK0,45"/>
      <sheetName val="TT_Ky_thuat5"/>
      <sheetName val="CT_moi5"/>
      <sheetName val="Tu_dien5"/>
      <sheetName val="May_cat5"/>
      <sheetName val="Dao_Cly5"/>
      <sheetName val="Dao_Ptai5"/>
      <sheetName val="Tu_RMU5"/>
      <sheetName val="C_set5"/>
      <sheetName val="Sco_Cap5"/>
      <sheetName val="Sco_TB5"/>
      <sheetName val="TN_tram5"/>
      <sheetName val="TN_C_set5"/>
      <sheetName val="TN_TD_DDay5"/>
      <sheetName val="Phan_chung5"/>
      <sheetName val="cong_Q25"/>
      <sheetName val="T_U_luong_Q15"/>
      <sheetName val="T_U_luong_Q25"/>
      <sheetName val="T_U_luong_Q35"/>
      <sheetName val="Quyet_toan5"/>
      <sheetName val="Thu_hoi5"/>
      <sheetName val="Lai_vay5"/>
      <sheetName val="Tien_vay5"/>
      <sheetName val="Cong_no5"/>
      <sheetName val="Cop_pha5"/>
      <sheetName val="Gia_DAN5"/>
      <sheetName val="Phu_luc_HD5"/>
      <sheetName val="Gia_du_thau5"/>
      <sheetName val="Ca_xe5"/>
      <sheetName val="Dc_Dau5"/>
      <sheetName val="_o_to_Hien_85"/>
      <sheetName val="_o_to_Hien95"/>
      <sheetName val="_o_to_Hien105"/>
      <sheetName val="_o_to_Hien115"/>
      <sheetName val="_o_to_Hien12)5"/>
      <sheetName val="_o_to_Hien16"/>
      <sheetName val="_o_to_Hien25"/>
      <sheetName val="_o_to_Hien35"/>
      <sheetName val="_o_to_Hien45"/>
      <sheetName val="_o_to_Hien55"/>
      <sheetName val="_o_to_Phong_85"/>
      <sheetName val="_o_to_Phong95"/>
      <sheetName val="_o_to_Phong105"/>
      <sheetName val="_o_to_Phong115"/>
      <sheetName val="_o_to_Phong12)5"/>
      <sheetName val="_o_to_Phong16"/>
      <sheetName val="_o_to_Phong25"/>
      <sheetName val="_o_to_Phong35"/>
      <sheetName val="_o_to_Phong45"/>
      <sheetName val="_o_to_Phong55"/>
      <sheetName val="_o_to_Dung_8_5"/>
      <sheetName val="_D_tt_dau85"/>
      <sheetName val="_o_to_Dung_95"/>
      <sheetName val="_D9_tt_dau5"/>
      <sheetName val="_D10_tt_dau5"/>
      <sheetName val="_o_to_Dung_105"/>
      <sheetName val="_o_to_Dung_115"/>
      <sheetName val="_o_to_Dung_12)5"/>
      <sheetName val="_o_to_Dung_16"/>
      <sheetName val="_o_to_Dung25"/>
      <sheetName val="_o_to_Dung35"/>
      <sheetName val="_o_to_Dung45"/>
      <sheetName val="_o_totrongT10-125"/>
      <sheetName val="_o_totrongT25"/>
      <sheetName val="_o_totrungT10-125"/>
      <sheetName val="_o_toMinhT10-12_5"/>
      <sheetName val="_o_toMinhT25"/>
      <sheetName val="_o_toTrieuT10-12__5"/>
      <sheetName val="Luong_8_SP5"/>
      <sheetName val="Luong_9_SP_5"/>
      <sheetName val="Luong_10_SP_5"/>
      <sheetName val="Luong_11_SP_5"/>
      <sheetName val="Luong_12_SP5"/>
      <sheetName val="Luong_1_SP15"/>
      <sheetName val="Luong_2_SP25"/>
      <sheetName val="Luong_3_SP35"/>
      <sheetName val="Luong_4_SP45"/>
      <sheetName val="Luong_4_SP55"/>
      <sheetName val="KL_VL5"/>
      <sheetName val="QT_9-65"/>
      <sheetName val="Thuong_luu_HB5"/>
      <sheetName val="QT_Ky_T5"/>
      <sheetName val="bc_vt_TON_BAI5"/>
      <sheetName val="QT_Duoc_(Hai)5"/>
      <sheetName val="sent_to5"/>
      <sheetName val="KLTong_hop5"/>
      <sheetName val="Lan_can5"/>
      <sheetName val="Ranh_doc_(2)5"/>
      <sheetName val="Ranh_doc5"/>
      <sheetName val="Coc_tieu5"/>
      <sheetName val="Bien_bao5"/>
      <sheetName val="Nan_tuyen5"/>
      <sheetName val="Lan_15"/>
      <sheetName val="Lan__25"/>
      <sheetName val="Lan_35"/>
      <sheetName val="Gia_tri5"/>
      <sheetName val="Lan_55"/>
      <sheetName val="Cong_hop5"/>
      <sheetName val="kldukien_(107)5"/>
      <sheetName val="qui1_(2)5"/>
      <sheetName val="cap_so_lan_25"/>
      <sheetName val="cap_so_BHXH5"/>
      <sheetName val="tru_tien5"/>
      <sheetName val="yt_q25"/>
      <sheetName val="c45_t35"/>
      <sheetName val="c45_t65"/>
      <sheetName val="BHYT_Q3_20035"/>
      <sheetName val="C45_t75"/>
      <sheetName val="C47-t07_20035"/>
      <sheetName val="C45_t85"/>
      <sheetName val="C47-t08_20035"/>
      <sheetName val="C45_t095"/>
      <sheetName val="C47-t09_20035"/>
      <sheetName val="C47_T125"/>
      <sheetName val="BHYT_Q4-20035"/>
      <sheetName val="C45_T105"/>
      <sheetName val="binh_do5"/>
      <sheetName val="cot_lieu5"/>
      <sheetName val="van_khuon5"/>
      <sheetName val="CT_BT5"/>
      <sheetName val="lay_mau5"/>
      <sheetName val="mat_ngoai_goi5"/>
      <sheetName val="coc_tram-bt5"/>
      <sheetName val="cong_bien_t104"/>
      <sheetName val="luong_t9_4"/>
      <sheetName val="bb_t94"/>
      <sheetName val="KL_XL20004"/>
      <sheetName val="Chiet_tinh4"/>
      <sheetName val="Van_chuyen4"/>
      <sheetName val="THKP_(2)4"/>
      <sheetName val="T_Bi4"/>
      <sheetName val="Thiet_ke4"/>
      <sheetName val="K_luong4"/>
      <sheetName val="TT_L24"/>
      <sheetName val="TT_L14"/>
      <sheetName val="Thue_Ngoai4"/>
      <sheetName val="Dong_Dau4"/>
      <sheetName val="Dong_Dau_(2)4"/>
      <sheetName val="Sau_dong4"/>
      <sheetName val="Ma_xa4"/>
      <sheetName val="My_dinh4"/>
      <sheetName val="Tong_cong4"/>
      <sheetName val="Chi_tiet_-_Dv_lap4"/>
      <sheetName val="TH_KHTC4"/>
      <sheetName val="Gia_VL4"/>
      <sheetName val="Bang_gia_ca_may4"/>
      <sheetName val="Bang_luong_CB4"/>
      <sheetName val="Bang_P_tich_CT4"/>
      <sheetName val="D_toan_chi_tiet4"/>
      <sheetName val="Bang_TH_Dtoan4"/>
      <sheetName val="LUAN_CHUYEN4"/>
      <sheetName val="KE_QUY4"/>
      <sheetName val="LUONGGIAN_TIEP4"/>
      <sheetName val="VAY_VON4"/>
      <sheetName val="O_THAO4"/>
      <sheetName val="Q_TRUNG4"/>
      <sheetName val="Y_THANH4"/>
      <sheetName val="Sheet2_(2)4"/>
      <sheetName val="KH_2003_(moi_max)4"/>
      <sheetName val="Interim_payment4"/>
      <sheetName val="Bid_Sum4"/>
      <sheetName val="Item_B4"/>
      <sheetName val="Dg_A4"/>
      <sheetName val="Dg_B&amp;C4"/>
      <sheetName val="Material_at_site4"/>
      <sheetName val="Bang_VL4"/>
      <sheetName val="VL(No_V-c)4"/>
      <sheetName val="He_so4"/>
      <sheetName val="PL_Vua4"/>
      <sheetName val="Chitieu-dam_cac_loai4"/>
      <sheetName val="DG_Dam4"/>
      <sheetName val="DG_chung4"/>
      <sheetName val="VL-dac_chung4"/>
      <sheetName val="CT_1md_&amp;_dau_cong4"/>
      <sheetName val="Tong_hop4"/>
      <sheetName val="CT_cong4"/>
      <sheetName val="dg_cong4"/>
      <sheetName val="CDSL_(2)4"/>
      <sheetName val="__4"/>
      <sheetName val="san_vuon4"/>
      <sheetName val="khu_phu_tro4"/>
      <sheetName val="Thuyet_minh4"/>
      <sheetName val="be_tong4"/>
      <sheetName val="Tong_hop_thep4"/>
      <sheetName val="phan_tich_DG4"/>
      <sheetName val="gia_vat_lieu4"/>
      <sheetName val="gia_xe_may4"/>
      <sheetName val="gia_nhan_cong4"/>
      <sheetName val="BCC_(2)4"/>
      <sheetName val="Bao_cao4"/>
      <sheetName val="Bao_cao_24"/>
      <sheetName val="Khoi_luong4"/>
      <sheetName val="Khoi_luong_mat4"/>
      <sheetName val="Bang_ke4"/>
      <sheetName val="T_HopKL4"/>
      <sheetName val="S_Luong4"/>
      <sheetName val="D_Dap4"/>
      <sheetName val="Q_Toan4"/>
      <sheetName val="Phan_tich_chi_phi4"/>
      <sheetName val="Chi_phi_nen_theo_BVTC4"/>
      <sheetName val="nhan_cong_phu4"/>
      <sheetName val="nhan_cong_Hung4"/>
      <sheetName val="Nhan_cong4"/>
      <sheetName val="Khoi_luong_nen_theo_BVTC4"/>
      <sheetName val="cap_cho_cac_DT4"/>
      <sheetName val="Ung_-_hoan4"/>
      <sheetName val="CP_may4"/>
      <sheetName val="Phu_luc4"/>
      <sheetName val="Gia_trÞ4"/>
      <sheetName val="DS_them_luong_qui_4-20024"/>
      <sheetName val="Phuc_loi_2-9-024"/>
      <sheetName val="Thuong_nhan_dip_21-12-024"/>
      <sheetName val="Thuong_dip_nhan_danh_hieu_AHL§4"/>
      <sheetName val="Thang_luong_thu_13_nam_20024"/>
      <sheetName val="Luong_SX#_dip_Tet_Qui_Mui(dong4"/>
      <sheetName val="CT_Duong4"/>
      <sheetName val="D_gia4"/>
      <sheetName val="T_hop4"/>
      <sheetName val="CtP_tro4"/>
      <sheetName val="Nha_moi4"/>
      <sheetName val="TT-T_Tron_So_24"/>
      <sheetName val="Ct_Dam_4"/>
      <sheetName val="Ct_Duoi4"/>
      <sheetName val="Ct_Tren4"/>
      <sheetName val="D_giaMay4"/>
      <sheetName val="26+180-400_24"/>
      <sheetName val="26+180_Sub14"/>
      <sheetName val="26+180_Sub44"/>
      <sheetName val="26+180-400_5(k95)4"/>
      <sheetName val="26+400-620_3(k95)4"/>
      <sheetName val="26+400-640_1(k95)4"/>
      <sheetName val="26+960-27+150_94"/>
      <sheetName val="26+960-27+150_104"/>
      <sheetName val="26+960-27+150_114"/>
      <sheetName val="26+960-27+150_124"/>
      <sheetName val="26+960-27+150_5(k95)4"/>
      <sheetName val="26+960-27+150_4(k95)4"/>
      <sheetName val="26+960-27+150_1(k95)4"/>
      <sheetName val="27+500-700_5(k95)4"/>
      <sheetName val="27+500-700_4(k95)4"/>
      <sheetName val="27+500-700_3(k95)4"/>
      <sheetName val="27+500-700_1(k95)4"/>
      <sheetName val="27+740-920_3(k95)4"/>
      <sheetName val="27+740-920_214"/>
      <sheetName val="27+920-28+040_6,74"/>
      <sheetName val="27+920-28+040_104"/>
      <sheetName val="27+920-28+160_Su34"/>
      <sheetName val="28+160-28+420_5K954"/>
      <sheetName val="28+430-657_74"/>
      <sheetName val="Km28+430-657_84"/>
      <sheetName val="28+430-657_94"/>
      <sheetName val="28+430-667_104"/>
      <sheetName val="28+430-657_114"/>
      <sheetName val="28+430-657_4k954"/>
      <sheetName val="28+500-657_184"/>
      <sheetName val="28+520-657_194"/>
      <sheetName val="C_TIEU4"/>
      <sheetName val="T_Luong4"/>
      <sheetName val="T_HAO4"/>
      <sheetName val="DT_TUYEN4"/>
      <sheetName val="DT_GIA4"/>
      <sheetName val="KHDT_(2)4"/>
      <sheetName val="CL_4"/>
      <sheetName val="KQ_(2)4"/>
      <sheetName val="Quang_Tri4"/>
      <sheetName val="Da_Nang4"/>
      <sheetName val="Quang_Nam4"/>
      <sheetName val="Quang_Ngai4"/>
      <sheetName val="TH_DH-QN4"/>
      <sheetName val="KP_HD4"/>
      <sheetName val="DB_HD4"/>
      <sheetName val="vat_tu4"/>
      <sheetName val="Thep_4"/>
      <sheetName val="Chi_tiet_Khoi_luong4"/>
      <sheetName val="TH_khoi_luong4"/>
      <sheetName val="Chiet_tinh_vat_lieu_4"/>
      <sheetName val="TH_KL_VL4"/>
      <sheetName val="AC_PC4"/>
      <sheetName val="TAI_TRONG4"/>
      <sheetName val="NOI_LUC4"/>
      <sheetName val="TINH_DUYET_THTT_CHINH4"/>
      <sheetName val="TDUYET_THTT_PHU4"/>
      <sheetName val="TINH_DAO_DONG_VA_DO_VONG4"/>
      <sheetName val="TINH_NEO4"/>
      <sheetName val="tong_hop_thanh_toan_thue4"/>
      <sheetName val="bang_ke_nop_thue4"/>
      <sheetName val="Tonh_hop_chi_phi4"/>
      <sheetName val="BK_chi_phi4"/>
      <sheetName val="KTra_DS_va_thue_GTGT4"/>
      <sheetName val="Kiãøm_tra_DS_thue_GTGT4"/>
      <sheetName val="XUAT(gia_von)4"/>
      <sheetName val="Xuat_(gia_ban)4"/>
      <sheetName val="Dchinh_TH_N-X-T4"/>
      <sheetName val="Tong_hop_N-X-T4"/>
      <sheetName val="thue_TH4"/>
      <sheetName val="tong_hop_20014"/>
      <sheetName val="qUYET_TOAN_THUE4"/>
      <sheetName val="BU_CTPH4"/>
      <sheetName val="BU_tran3+360_224"/>
      <sheetName val="Tran3+360_224"/>
      <sheetName val="BU_tran2+386_44"/>
      <sheetName val="Tran2+386_44"/>
      <sheetName val="DTcong_4-54"/>
      <sheetName val="Bu_1-24"/>
      <sheetName val="Bu_12-134"/>
      <sheetName val="DTcong_12-134"/>
      <sheetName val="DT_cong13-13+4"/>
      <sheetName val="BU-_nhanh4"/>
      <sheetName val="dtcong_nh1-24"/>
      <sheetName val="dtcong_nh0-14"/>
      <sheetName val="BU_11-124"/>
      <sheetName val="DTcong_11-124"/>
      <sheetName val="Pr-_CC4"/>
      <sheetName val="MD_3-44"/>
      <sheetName val="ND_3-44"/>
      <sheetName val="MD_1-24"/>
      <sheetName val="ND_1-24"/>
      <sheetName val="MD_0-14"/>
      <sheetName val="ND_0-14"/>
      <sheetName val="KL_tong4"/>
      <sheetName val="TH_(T1-6)4"/>
      <sheetName val="_NL4"/>
      <sheetName val="_NL_(2)4"/>
      <sheetName val="CDTHCT_(3)4"/>
      <sheetName val="thkl_(2)4"/>
      <sheetName val="long_tec4"/>
      <sheetName val="cd_viaK0-T64"/>
      <sheetName val="cdvia_T6-Tc244"/>
      <sheetName val="cdvia_Tc24-T464"/>
      <sheetName val="cd_btnL2k0+361-T194"/>
      <sheetName val="CT_xa4"/>
      <sheetName val="CDTHU_CHI_T14"/>
      <sheetName val="THUCHI_24"/>
      <sheetName val="THU_CHI34"/>
      <sheetName val="THU_CHI_44"/>
      <sheetName val="THU_CHI54"/>
      <sheetName val="THU_CHI_64"/>
      <sheetName val="TU_CHI_74"/>
      <sheetName val="THU_CHI94"/>
      <sheetName val="THU_CHI_84"/>
      <sheetName val="THU_CHI_104"/>
      <sheetName val="THU_CHI_114"/>
      <sheetName val="THU_CHI_124"/>
      <sheetName val="Xep_hang_2014"/>
      <sheetName val="toan_Cty4"/>
      <sheetName val="Cong_ty4"/>
      <sheetName val="XN_24"/>
      <sheetName val="XN_ong_CHi4"/>
      <sheetName val="N_XDCT&amp;_XKLD4"/>
      <sheetName val="CN_HCM4"/>
      <sheetName val="TT_XKLD(Nhan)4"/>
      <sheetName val="Ong_Hong4"/>
      <sheetName val="CN_hung_yen4"/>
      <sheetName val="Dong_nai4"/>
      <sheetName val="K249_K984"/>
      <sheetName val="K249_K98_(2)4"/>
      <sheetName val="K251_K984"/>
      <sheetName val="K251_SBase4"/>
      <sheetName val="K251_AC4"/>
      <sheetName val="K252_K984"/>
      <sheetName val="K252_SBase4"/>
      <sheetName val="K252_AC4"/>
      <sheetName val="K253_K984"/>
      <sheetName val="K253_Subbase4"/>
      <sheetName val="K253_Base_4"/>
      <sheetName val="K253_SBase4"/>
      <sheetName val="K253_AC4"/>
      <sheetName val="K255_SBase4"/>
      <sheetName val="K259_K984"/>
      <sheetName val="K259_Subbase4"/>
      <sheetName val="K259_Base_4"/>
      <sheetName val="K259_AC4"/>
      <sheetName val="K260_K984"/>
      <sheetName val="K260_Subbase4"/>
      <sheetName val="K260_Base4"/>
      <sheetName val="K260_AC4"/>
      <sheetName val="K261_K984"/>
      <sheetName val="K261_Base4"/>
      <sheetName val="K261_AC4"/>
      <sheetName val="KL_Tram_Cty4"/>
      <sheetName val="Gam_may_Cty4"/>
      <sheetName val="KL_tram_KH4"/>
      <sheetName val="Gam_may_KH4"/>
      <sheetName val="Cach_dien4"/>
      <sheetName val="Mang_tai4"/>
      <sheetName val="KL_DDK4"/>
      <sheetName val="Mang_tai_DDK4"/>
      <sheetName val="KL_DDK0,44"/>
      <sheetName val="TT_Ky_thuat4"/>
      <sheetName val="CT_moi4"/>
      <sheetName val="Tu_dien4"/>
      <sheetName val="May_cat4"/>
      <sheetName val="Dao_Cly4"/>
      <sheetName val="Dao_Ptai4"/>
      <sheetName val="Tu_RMU4"/>
      <sheetName val="C_set4"/>
      <sheetName val="Sco_Cap4"/>
      <sheetName val="Sco_TB4"/>
      <sheetName val="TN_tram4"/>
      <sheetName val="TN_C_set4"/>
      <sheetName val="TN_TD_DDay4"/>
      <sheetName val="Phan_chung4"/>
      <sheetName val="cong_Q24"/>
      <sheetName val="T_U_luong_Q14"/>
      <sheetName val="T_U_luong_Q24"/>
      <sheetName val="T_U_luong_Q34"/>
      <sheetName val="Quyet_toan4"/>
      <sheetName val="Thu_hoi4"/>
      <sheetName val="Lai_vay4"/>
      <sheetName val="Tien_vay4"/>
      <sheetName val="Cong_no4"/>
      <sheetName val="Cop_pha4"/>
      <sheetName val="Gia_DAN4"/>
      <sheetName val="Phu_luc_HD4"/>
      <sheetName val="Gia_du_thau4"/>
      <sheetName val="Ca_xe4"/>
      <sheetName val="Dc_Dau4"/>
      <sheetName val="_o_to_Hien_84"/>
      <sheetName val="_o_to_Hien94"/>
      <sheetName val="_o_to_Hien104"/>
      <sheetName val="_o_to_Hien114"/>
      <sheetName val="_o_to_Hien12)4"/>
      <sheetName val="_o_to_Hien15"/>
      <sheetName val="_o_to_Hien24"/>
      <sheetName val="_o_to_Hien34"/>
      <sheetName val="_o_to_Hien44"/>
      <sheetName val="_o_to_Hien54"/>
      <sheetName val="_o_to_Phong_84"/>
      <sheetName val="_o_to_Phong94"/>
      <sheetName val="_o_to_Phong104"/>
      <sheetName val="_o_to_Phong114"/>
      <sheetName val="_o_to_Phong12)4"/>
      <sheetName val="_o_to_Phong15"/>
      <sheetName val="_o_to_Phong24"/>
      <sheetName val="_o_to_Phong34"/>
      <sheetName val="_o_to_Phong44"/>
      <sheetName val="_o_to_Phong54"/>
      <sheetName val="_o_to_Dung_8_4"/>
      <sheetName val="_D_tt_dau84"/>
      <sheetName val="_o_to_Dung_94"/>
      <sheetName val="_D9_tt_dau4"/>
      <sheetName val="_D10_tt_dau4"/>
      <sheetName val="_o_to_Dung_104"/>
      <sheetName val="_o_to_Dung_114"/>
      <sheetName val="_o_to_Dung_12)4"/>
      <sheetName val="_o_to_Dung_15"/>
      <sheetName val="_o_to_Dung24"/>
      <sheetName val="_o_to_Dung34"/>
      <sheetName val="_o_to_Dung44"/>
      <sheetName val="_o_totrongT10-124"/>
      <sheetName val="_o_totrongT24"/>
      <sheetName val="_o_totrungT10-124"/>
      <sheetName val="_o_toMinhT10-12_4"/>
      <sheetName val="_o_toMinhT24"/>
      <sheetName val="_o_toTrieuT10-12__4"/>
      <sheetName val="Luong_8_SP4"/>
      <sheetName val="Luong_9_SP_4"/>
      <sheetName val="Luong_10_SP_4"/>
      <sheetName val="Luong_11_SP_4"/>
      <sheetName val="Luong_12_SP4"/>
      <sheetName val="Luong_1_SP14"/>
      <sheetName val="Luong_2_SP24"/>
      <sheetName val="Luong_3_SP34"/>
      <sheetName val="Luong_4_SP44"/>
      <sheetName val="Luong_4_SP54"/>
      <sheetName val="KL_VL4"/>
      <sheetName val="QT_9-64"/>
      <sheetName val="Thuong_luu_HB4"/>
      <sheetName val="QT_Ky_T4"/>
      <sheetName val="bc_vt_TON_BAI4"/>
      <sheetName val="QT_Duoc_(Hai)4"/>
      <sheetName val="sent_to4"/>
      <sheetName val="KLTong_hop4"/>
      <sheetName val="Lan_can4"/>
      <sheetName val="Ranh_doc_(2)4"/>
      <sheetName val="Ranh_doc4"/>
      <sheetName val="Coc_tieu4"/>
      <sheetName val="Bien_bao4"/>
      <sheetName val="Nan_tuyen4"/>
      <sheetName val="Lan_14"/>
      <sheetName val="Lan__24"/>
      <sheetName val="Lan_34"/>
      <sheetName val="Gia_tri4"/>
      <sheetName val="Lan_54"/>
      <sheetName val="Cong_hop4"/>
      <sheetName val="kldukien_(107)4"/>
      <sheetName val="qui1_(2)4"/>
      <sheetName val="cap_so_lan_24"/>
      <sheetName val="cap_so_BHXH4"/>
      <sheetName val="tru_tien4"/>
      <sheetName val="yt_q24"/>
      <sheetName val="c45_t34"/>
      <sheetName val="c45_t64"/>
      <sheetName val="BHYT_Q3_20034"/>
      <sheetName val="C45_t74"/>
      <sheetName val="C47-t07_20034"/>
      <sheetName val="C45_t84"/>
      <sheetName val="C47-t08_20034"/>
      <sheetName val="C45_t094"/>
      <sheetName val="C47-t09_20034"/>
      <sheetName val="C47_T124"/>
      <sheetName val="BHYT_Q4-20034"/>
      <sheetName val="C45_T104"/>
      <sheetName val="binh_do4"/>
      <sheetName val="cot_lieu4"/>
      <sheetName val="van_khuon4"/>
      <sheetName val="CT_BT4"/>
      <sheetName val="lay_mau4"/>
      <sheetName val="mat_ngoai_goi4"/>
      <sheetName val="coc_tram-bt4"/>
      <sheetName val="cong_bien_t106"/>
      <sheetName val="luong_t9_6"/>
      <sheetName val="bb_t96"/>
      <sheetName val="KL_XL20006"/>
      <sheetName val="Chiet_tinh6"/>
      <sheetName val="Van_chuyen6"/>
      <sheetName val="THKP_(2)6"/>
      <sheetName val="T_Bi6"/>
      <sheetName val="Thiet_ke6"/>
      <sheetName val="K_luong6"/>
      <sheetName val="TT_L26"/>
      <sheetName val="TT_L16"/>
      <sheetName val="Thue_Ngoai6"/>
      <sheetName val="Dong_Dau6"/>
      <sheetName val="Dong_Dau_(2)6"/>
      <sheetName val="Sau_dong6"/>
      <sheetName val="Ma_xa6"/>
      <sheetName val="My_dinh6"/>
      <sheetName val="Tong_cong6"/>
      <sheetName val="Chi_tiet_-_Dv_lap6"/>
      <sheetName val="TH_KHTC6"/>
      <sheetName val="Gia_VL6"/>
      <sheetName val="Bang_gia_ca_may6"/>
      <sheetName val="Bang_luong_CB6"/>
      <sheetName val="Bang_P_tich_CT6"/>
      <sheetName val="D_toan_chi_tiet6"/>
      <sheetName val="Bang_TH_Dtoan6"/>
      <sheetName val="LUAN_CHUYEN6"/>
      <sheetName val="KE_QUY6"/>
      <sheetName val="LUONGGIAN_TIEP6"/>
      <sheetName val="VAY_VON6"/>
      <sheetName val="O_THAO6"/>
      <sheetName val="Q_TRUNG6"/>
      <sheetName val="Y_THANH6"/>
      <sheetName val="Sheet2_(2)6"/>
      <sheetName val="KH_2003_(moi_max)6"/>
      <sheetName val="Interim_payment6"/>
      <sheetName val="Bid_Sum6"/>
      <sheetName val="Item_B6"/>
      <sheetName val="Dg_A6"/>
      <sheetName val="Dg_B&amp;C6"/>
      <sheetName val="Material_at_site6"/>
      <sheetName val="Bang_VL6"/>
      <sheetName val="VL(No_V-c)6"/>
      <sheetName val="He_so6"/>
      <sheetName val="PL_Vua6"/>
      <sheetName val="Chitieu-dam_cac_loai6"/>
      <sheetName val="DG_Dam6"/>
      <sheetName val="DG_chung6"/>
      <sheetName val="VL-dac_chung6"/>
      <sheetName val="CT_1md_&amp;_dau_cong6"/>
      <sheetName val="Tong_hop6"/>
      <sheetName val="CT_cong6"/>
      <sheetName val="dg_cong6"/>
      <sheetName val="CDSL_(2)6"/>
      <sheetName val="__6"/>
      <sheetName val="san_vuon6"/>
      <sheetName val="khu_phu_tro6"/>
      <sheetName val="Thuyet_minh6"/>
      <sheetName val="be_tong6"/>
      <sheetName val="Tong_hop_thep6"/>
      <sheetName val="phan_tich_DG6"/>
      <sheetName val="gia_vat_lieu6"/>
      <sheetName val="gia_xe_may6"/>
      <sheetName val="gia_nhan_cong6"/>
      <sheetName val="BCC_(2)6"/>
      <sheetName val="Bao_cao6"/>
      <sheetName val="Bao_cao_26"/>
      <sheetName val="Khoi_luong6"/>
      <sheetName val="Khoi_luong_mat6"/>
      <sheetName val="Bang_ke6"/>
      <sheetName val="T_HopKL6"/>
      <sheetName val="S_Luong6"/>
      <sheetName val="D_Dap6"/>
      <sheetName val="Q_Toan6"/>
      <sheetName val="Phan_tich_chi_phi6"/>
      <sheetName val="Chi_phi_nen_theo_BVTC6"/>
      <sheetName val="nhan_cong_phu6"/>
      <sheetName val="nhan_cong_Hung6"/>
      <sheetName val="Nhan_cong6"/>
      <sheetName val="Khoi_luong_nen_theo_BVTC6"/>
      <sheetName val="cap_cho_cac_DT6"/>
      <sheetName val="Ung_-_hoan6"/>
      <sheetName val="CP_may6"/>
      <sheetName val="Phu_luc6"/>
      <sheetName val="Gia_trÞ6"/>
      <sheetName val="DS_them_luong_qui_4-20026"/>
      <sheetName val="Phuc_loi_2-9-026"/>
      <sheetName val="Thuong_nhan_dip_21-12-026"/>
      <sheetName val="Thuong_dip_nhan_danh_hieu_AHL§6"/>
      <sheetName val="Thang_luong_thu_13_nam_20026"/>
      <sheetName val="Luong_SX#_dip_Tet_Qui_Mui(dong6"/>
      <sheetName val="CT_Duong6"/>
      <sheetName val="D_gia6"/>
      <sheetName val="T_hop6"/>
      <sheetName val="CtP_tro6"/>
      <sheetName val="Nha_moi6"/>
      <sheetName val="TT-T_Tron_So_26"/>
      <sheetName val="Ct_Dam_6"/>
      <sheetName val="Ct_Duoi6"/>
      <sheetName val="Ct_Tren6"/>
      <sheetName val="D_giaMay6"/>
      <sheetName val="26+180-400_26"/>
      <sheetName val="26+180_Sub16"/>
      <sheetName val="26+180_Sub46"/>
      <sheetName val="26+180-400_5(k95)6"/>
      <sheetName val="26+400-620_3(k95)6"/>
      <sheetName val="26+400-640_1(k95)6"/>
      <sheetName val="26+960-27+150_96"/>
      <sheetName val="26+960-27+150_106"/>
      <sheetName val="26+960-27+150_116"/>
      <sheetName val="26+960-27+150_126"/>
      <sheetName val="26+960-27+150_5(k95)6"/>
      <sheetName val="26+960-27+150_4(k95)6"/>
      <sheetName val="26+960-27+150_1(k95)6"/>
      <sheetName val="27+500-700_5(k95)6"/>
      <sheetName val="27+500-700_4(k95)6"/>
      <sheetName val="27+500-700_3(k95)6"/>
      <sheetName val="27+500-700_1(k95)6"/>
      <sheetName val="27+740-920_3(k95)6"/>
      <sheetName val="27+740-920_216"/>
      <sheetName val="27+920-28+040_6,76"/>
      <sheetName val="27+920-28+040_106"/>
      <sheetName val="27+920-28+160_Su36"/>
      <sheetName val="28+160-28+420_5K956"/>
      <sheetName val="28+430-657_76"/>
      <sheetName val="Km28+430-657_86"/>
      <sheetName val="28+430-657_96"/>
      <sheetName val="28+430-667_106"/>
      <sheetName val="28+430-657_116"/>
      <sheetName val="28+430-657_4k956"/>
      <sheetName val="28+500-657_186"/>
      <sheetName val="28+520-657_196"/>
      <sheetName val="C_TIEU6"/>
      <sheetName val="T_Luong6"/>
      <sheetName val="T_HAO6"/>
      <sheetName val="DT_TUYEN6"/>
      <sheetName val="DT_GIA6"/>
      <sheetName val="KHDT_(2)6"/>
      <sheetName val="CL_6"/>
      <sheetName val="KQ_(2)6"/>
      <sheetName val="Quang_Tri6"/>
      <sheetName val="Da_Nang6"/>
      <sheetName val="Quang_Nam6"/>
      <sheetName val="Quang_Ngai6"/>
      <sheetName val="TH_DH-QN6"/>
      <sheetName val="KP_HD6"/>
      <sheetName val="DB_HD6"/>
      <sheetName val="vat_tu6"/>
      <sheetName val="Thep_6"/>
      <sheetName val="Chi_tiet_Khoi_luong6"/>
      <sheetName val="TH_khoi_luong6"/>
      <sheetName val="Chiet_tinh_vat_lieu_6"/>
      <sheetName val="TH_KL_VL6"/>
      <sheetName val="AC_PC6"/>
      <sheetName val="TAI_TRONG6"/>
      <sheetName val="NOI_LUC6"/>
      <sheetName val="TINH_DUYET_THTT_CHINH6"/>
      <sheetName val="TDUYET_THTT_PHU6"/>
      <sheetName val="TINH_DAO_DONG_VA_DO_VONG6"/>
      <sheetName val="TINH_NEO6"/>
      <sheetName val="tong_hop_thanh_toan_thue6"/>
      <sheetName val="bang_ke_nop_thue6"/>
      <sheetName val="Tonh_hop_chi_phi6"/>
      <sheetName val="BK_chi_phi6"/>
      <sheetName val="KTra_DS_va_thue_GTGT6"/>
      <sheetName val="Kiãøm_tra_DS_thue_GTGT6"/>
      <sheetName val="XUAT(gia_von)6"/>
      <sheetName val="Xuat_(gia_ban)6"/>
      <sheetName val="Dchinh_TH_N-X-T6"/>
      <sheetName val="Tong_hop_N-X-T6"/>
      <sheetName val="thue_TH6"/>
      <sheetName val="tong_hop_20016"/>
      <sheetName val="qUYET_TOAN_THUE6"/>
      <sheetName val="BU_CTPH6"/>
      <sheetName val="BU_tran3+360_226"/>
      <sheetName val="Tran3+360_226"/>
      <sheetName val="BU_tran2+386_46"/>
      <sheetName val="Tran2+386_46"/>
      <sheetName val="DTcong_4-56"/>
      <sheetName val="Bu_1-26"/>
      <sheetName val="Bu_12-136"/>
      <sheetName val="DTcong_12-136"/>
      <sheetName val="DT_cong13-13+6"/>
      <sheetName val="BU-_nhanh6"/>
      <sheetName val="dtcong_nh1-26"/>
      <sheetName val="dtcong_nh0-16"/>
      <sheetName val="BU_11-126"/>
      <sheetName val="DTcong_11-126"/>
      <sheetName val="Pr-_CC6"/>
      <sheetName val="MD_3-46"/>
      <sheetName val="ND_3-46"/>
      <sheetName val="MD_1-26"/>
      <sheetName val="ND_1-26"/>
      <sheetName val="MD_0-16"/>
      <sheetName val="ND_0-16"/>
      <sheetName val="KL_tong6"/>
      <sheetName val="TH_(T1-6)6"/>
      <sheetName val="_NL6"/>
      <sheetName val="_NL_(2)6"/>
      <sheetName val="CDTHCT_(3)6"/>
      <sheetName val="thkl_(2)6"/>
      <sheetName val="long_tec6"/>
      <sheetName val="cd_viaK0-T66"/>
      <sheetName val="cdvia_T6-Tc246"/>
      <sheetName val="cdvia_Tc24-T466"/>
      <sheetName val="cd_btnL2k0+361-T196"/>
      <sheetName val="CT_xa6"/>
      <sheetName val="CDTHU_CHI_T16"/>
      <sheetName val="THUCHI_26"/>
      <sheetName val="THU_CHI36"/>
      <sheetName val="THU_CHI_46"/>
      <sheetName val="THU_CHI56"/>
      <sheetName val="THU_CHI_66"/>
      <sheetName val="TU_CHI_76"/>
      <sheetName val="THU_CHI96"/>
      <sheetName val="THU_CHI_86"/>
      <sheetName val="THU_CHI_106"/>
      <sheetName val="THU_CHI_116"/>
      <sheetName val="THU_CHI_126"/>
      <sheetName val="Xep_hang_2016"/>
      <sheetName val="toan_Cty6"/>
      <sheetName val="Cong_ty6"/>
      <sheetName val="XN_26"/>
      <sheetName val="XN_ong_CHi6"/>
      <sheetName val="N_XDCT&amp;_XKLD6"/>
      <sheetName val="CN_HCM6"/>
      <sheetName val="TT_XKLD(Nhan)6"/>
      <sheetName val="Ong_Hong6"/>
      <sheetName val="CN_hung_yen6"/>
      <sheetName val="Dong_nai6"/>
      <sheetName val="K249_K986"/>
      <sheetName val="K249_K98_(2)6"/>
      <sheetName val="K251_K986"/>
      <sheetName val="K251_SBase6"/>
      <sheetName val="K251_AC6"/>
      <sheetName val="K252_K986"/>
      <sheetName val="K252_SBase6"/>
      <sheetName val="K252_AC6"/>
      <sheetName val="K253_K986"/>
      <sheetName val="K253_Subbase6"/>
      <sheetName val="K253_Base_6"/>
      <sheetName val="K253_SBase6"/>
      <sheetName val="K253_AC6"/>
      <sheetName val="K255_SBase6"/>
      <sheetName val="K259_K986"/>
      <sheetName val="K259_Subbase6"/>
      <sheetName val="K259_Base_6"/>
      <sheetName val="K259_AC6"/>
      <sheetName val="K260_K986"/>
      <sheetName val="K260_Subbase6"/>
      <sheetName val="K260_Base6"/>
      <sheetName val="K260_AC6"/>
      <sheetName val="K261_K986"/>
      <sheetName val="K261_Base6"/>
      <sheetName val="K261_AC6"/>
      <sheetName val="KL_Tram_Cty6"/>
      <sheetName val="Gam_may_Cty6"/>
      <sheetName val="KL_tram_KH6"/>
      <sheetName val="Gam_may_KH6"/>
      <sheetName val="Cach_dien6"/>
      <sheetName val="Mang_tai6"/>
      <sheetName val="KL_DDK6"/>
      <sheetName val="Mang_tai_DDK6"/>
      <sheetName val="KL_DDK0,46"/>
      <sheetName val="TT_Ky_thuat6"/>
      <sheetName val="CT_moi6"/>
      <sheetName val="Tu_dien6"/>
      <sheetName val="May_cat6"/>
      <sheetName val="Dao_Cly6"/>
      <sheetName val="Dao_Ptai6"/>
      <sheetName val="Tu_RMU6"/>
      <sheetName val="C_set6"/>
      <sheetName val="Sco_Cap6"/>
      <sheetName val="Sco_TB6"/>
      <sheetName val="TN_tram6"/>
      <sheetName val="TN_C_set6"/>
      <sheetName val="TN_TD_DDay6"/>
      <sheetName val="Phan_chung6"/>
      <sheetName val="cong_Q26"/>
      <sheetName val="T_U_luong_Q16"/>
      <sheetName val="T_U_luong_Q26"/>
      <sheetName val="T_U_luong_Q36"/>
      <sheetName val="Quyet_toan6"/>
      <sheetName val="Thu_hoi6"/>
      <sheetName val="Lai_vay6"/>
      <sheetName val="Tien_vay6"/>
      <sheetName val="Cong_no6"/>
      <sheetName val="Cop_pha6"/>
      <sheetName val="Gia_DAN6"/>
      <sheetName val="Phu_luc_HD6"/>
      <sheetName val="Gia_du_thau6"/>
      <sheetName val="Ca_xe6"/>
      <sheetName val="Dc_Dau6"/>
      <sheetName val="_o_to_Hien_86"/>
      <sheetName val="_o_to_Hien96"/>
      <sheetName val="_o_to_Hien106"/>
      <sheetName val="_o_to_Hien116"/>
      <sheetName val="_o_to_Hien12)6"/>
      <sheetName val="_o_to_Hien17"/>
      <sheetName val="_o_to_Hien26"/>
      <sheetName val="_o_to_Hien36"/>
      <sheetName val="_o_to_Hien46"/>
      <sheetName val="_o_to_Hien56"/>
      <sheetName val="_o_to_Phong_86"/>
      <sheetName val="_o_to_Phong96"/>
      <sheetName val="_o_to_Phong106"/>
      <sheetName val="_o_to_Phong116"/>
      <sheetName val="_o_to_Phong12)6"/>
      <sheetName val="_o_to_Phong17"/>
      <sheetName val="_o_to_Phong26"/>
      <sheetName val="_o_to_Phong36"/>
      <sheetName val="_o_to_Phong46"/>
      <sheetName val="_o_to_Phong56"/>
      <sheetName val="_o_to_Dung_8_6"/>
      <sheetName val="_D_tt_dau86"/>
      <sheetName val="_o_to_Dung_96"/>
      <sheetName val="_D9_tt_dau6"/>
      <sheetName val="_D10_tt_dau6"/>
      <sheetName val="_o_to_Dung_106"/>
      <sheetName val="_o_to_Dung_116"/>
      <sheetName val="_o_to_Dung_12)6"/>
      <sheetName val="_o_to_Dung_17"/>
      <sheetName val="_o_to_Dung26"/>
      <sheetName val="_o_to_Dung36"/>
      <sheetName val="_o_to_Dung46"/>
      <sheetName val="_o_totrongT10-126"/>
      <sheetName val="_o_totrongT26"/>
      <sheetName val="_o_totrungT10-126"/>
      <sheetName val="_o_toMinhT10-12_6"/>
      <sheetName val="_o_toMinhT26"/>
      <sheetName val="_o_toTrieuT10-12__6"/>
      <sheetName val="Luong_8_SP6"/>
      <sheetName val="Luong_9_SP_6"/>
      <sheetName val="Luong_10_SP_6"/>
      <sheetName val="Luong_11_SP_6"/>
      <sheetName val="Luong_12_SP6"/>
      <sheetName val="Luong_1_SP16"/>
      <sheetName val="Luong_2_SP26"/>
      <sheetName val="Luong_3_SP36"/>
      <sheetName val="Luong_4_SP46"/>
      <sheetName val="Luong_4_SP56"/>
      <sheetName val="KL_VL6"/>
      <sheetName val="QT_9-66"/>
      <sheetName val="Thuong_luu_HB6"/>
      <sheetName val="QT_Ky_T6"/>
      <sheetName val="bc_vt_TON_BAI6"/>
      <sheetName val="QT_Duoc_(Hai)6"/>
      <sheetName val="sent_to6"/>
      <sheetName val="KLTong_hop6"/>
      <sheetName val="Lan_can6"/>
      <sheetName val="Ranh_doc_(2)6"/>
      <sheetName val="Ranh_doc6"/>
      <sheetName val="Coc_tieu6"/>
      <sheetName val="Bien_bao6"/>
      <sheetName val="Nan_tuyen6"/>
      <sheetName val="Lan_16"/>
      <sheetName val="Lan__26"/>
      <sheetName val="Lan_36"/>
      <sheetName val="Gia_tri6"/>
      <sheetName val="Lan_56"/>
      <sheetName val="Cong_hop6"/>
      <sheetName val="kldukien_(107)6"/>
      <sheetName val="qui1_(2)6"/>
      <sheetName val="cap_so_lan_26"/>
      <sheetName val="cap_so_BHXH6"/>
      <sheetName val="tru_tien6"/>
      <sheetName val="yt_q26"/>
      <sheetName val="c45_t36"/>
      <sheetName val="c45_t66"/>
      <sheetName val="BHYT_Q3_20036"/>
      <sheetName val="C45_t76"/>
      <sheetName val="C47-t07_20036"/>
      <sheetName val="C45_t86"/>
      <sheetName val="C47-t08_20036"/>
      <sheetName val="C45_t096"/>
      <sheetName val="C47-t09_20036"/>
      <sheetName val="C47_T126"/>
      <sheetName val="BHYT_Q4-20036"/>
      <sheetName val="C45_T106"/>
      <sheetName val="binh_do6"/>
      <sheetName val="cot_lieu6"/>
      <sheetName val="van_khuon6"/>
      <sheetName val="CT_BT6"/>
      <sheetName val="lay_mau6"/>
      <sheetName val="mat_ngoai_goi6"/>
      <sheetName val="coc_tram-bt6"/>
      <sheetName val="cong_bien_t1010"/>
      <sheetName val="luong_t9_10"/>
      <sheetName val="bb_t910"/>
      <sheetName val="KL_XL200010"/>
      <sheetName val="Chiet_tinh10"/>
      <sheetName val="Van_chuyen10"/>
      <sheetName val="THKP_(2)10"/>
      <sheetName val="T_Bi10"/>
      <sheetName val="Thiet_ke10"/>
      <sheetName val="K_luong10"/>
      <sheetName val="TT_L210"/>
      <sheetName val="TT_L110"/>
      <sheetName val="Thue_Ngoai10"/>
      <sheetName val="Dong_Dau10"/>
      <sheetName val="Dong_Dau_(2)10"/>
      <sheetName val="Sau_dong10"/>
      <sheetName val="Ma_xa10"/>
      <sheetName val="My_dinh10"/>
      <sheetName val="Tong_cong10"/>
      <sheetName val="Chi_tiet_-_Dv_lap10"/>
      <sheetName val="TH_KHTC10"/>
      <sheetName val="Gia_VL10"/>
      <sheetName val="Bang_gia_ca_may10"/>
      <sheetName val="Bang_luong_CB10"/>
      <sheetName val="Bang_P_tich_CT10"/>
      <sheetName val="D_toan_chi_tiet10"/>
      <sheetName val="Bang_TH_Dtoan10"/>
      <sheetName val="LUAN_CHUYEN10"/>
      <sheetName val="KE_QUY10"/>
      <sheetName val="LUONGGIAN_TIEP10"/>
      <sheetName val="VAY_VON10"/>
      <sheetName val="O_THAO10"/>
      <sheetName val="Q_TRUNG10"/>
      <sheetName val="Y_THANH10"/>
      <sheetName val="Sheet2_(2)10"/>
      <sheetName val="KH_2003_(moi_max)10"/>
      <sheetName val="Interim_payment10"/>
      <sheetName val="Bid_Sum10"/>
      <sheetName val="Item_B10"/>
      <sheetName val="Dg_A10"/>
      <sheetName val="Dg_B&amp;C10"/>
      <sheetName val="Material_at_site10"/>
      <sheetName val="Bang_VL10"/>
      <sheetName val="VL(No_V-c)10"/>
      <sheetName val="He_so10"/>
      <sheetName val="PL_Vua10"/>
      <sheetName val="Chitieu-dam_cac_loai10"/>
      <sheetName val="DG_Dam10"/>
      <sheetName val="DG_chung10"/>
      <sheetName val="VL-dac_chung10"/>
      <sheetName val="CT_1md_&amp;_dau_cong10"/>
      <sheetName val="Tong_hop10"/>
      <sheetName val="CT_cong10"/>
      <sheetName val="dg_cong10"/>
      <sheetName val="CDSL_(2)10"/>
      <sheetName val="__10"/>
      <sheetName val="san_vuon10"/>
      <sheetName val="khu_phu_tro10"/>
      <sheetName val="Thuyet_minh10"/>
      <sheetName val="be_tong10"/>
      <sheetName val="Tong_hop_thep10"/>
      <sheetName val="phan_tich_DG10"/>
      <sheetName val="gia_vat_lieu10"/>
      <sheetName val="gia_xe_may10"/>
      <sheetName val="gia_nhan_cong10"/>
      <sheetName val="BCC_(2)10"/>
      <sheetName val="Bao_cao10"/>
      <sheetName val="Bao_cao_210"/>
      <sheetName val="Khoi_luong10"/>
      <sheetName val="Khoi_luong_mat10"/>
      <sheetName val="Bang_ke10"/>
      <sheetName val="T_HopKL10"/>
      <sheetName val="S_Luong10"/>
      <sheetName val="D_Dap10"/>
      <sheetName val="Q_Toan10"/>
      <sheetName val="Phan_tich_chi_phi10"/>
      <sheetName val="Chi_phi_nen_theo_BVTC10"/>
      <sheetName val="nhan_cong_phu10"/>
      <sheetName val="nhan_cong_Hung10"/>
      <sheetName val="Nhan_cong10"/>
      <sheetName val="Khoi_luong_nen_theo_BVTC10"/>
      <sheetName val="cap_cho_cac_DT10"/>
      <sheetName val="Ung_-_hoan10"/>
      <sheetName val="CP_may10"/>
      <sheetName val="Phu_luc10"/>
      <sheetName val="Gia_trÞ10"/>
      <sheetName val="DS_them_luong_qui_4-200210"/>
      <sheetName val="Phuc_loi_2-9-0210"/>
      <sheetName val="Thuong_nhan_dip_21-12-0210"/>
      <sheetName val="Thuong_dip_nhan_danh_hieu_AHL10"/>
      <sheetName val="Thang_luong_thu_13_nam_200210"/>
      <sheetName val="Luong_SX#_dip_Tet_Qui_Mui(don10"/>
      <sheetName val="CT_Duong10"/>
      <sheetName val="D_gia10"/>
      <sheetName val="T_hop10"/>
      <sheetName val="CtP_tro10"/>
      <sheetName val="Nha_moi10"/>
      <sheetName val="TT-T_Tron_So_210"/>
      <sheetName val="Ct_Dam_10"/>
      <sheetName val="Ct_Duoi10"/>
      <sheetName val="Ct_Tren10"/>
      <sheetName val="D_giaMay10"/>
      <sheetName val="26+180-400_210"/>
      <sheetName val="26+180_Sub110"/>
      <sheetName val="26+180_Sub410"/>
      <sheetName val="26+180-400_5(k95)10"/>
      <sheetName val="26+400-620_3(k95)10"/>
      <sheetName val="26+400-640_1(k95)10"/>
      <sheetName val="26+960-27+150_910"/>
      <sheetName val="26+960-27+150_1010"/>
      <sheetName val="26+960-27+150_1110"/>
      <sheetName val="26+960-27+150_1210"/>
      <sheetName val="26+960-27+150_5(k95)10"/>
      <sheetName val="26+960-27+150_4(k95)10"/>
      <sheetName val="26+960-27+150_1(k95)10"/>
      <sheetName val="27+500-700_5(k95)10"/>
      <sheetName val="27+500-700_4(k95)10"/>
      <sheetName val="27+500-700_3(k95)10"/>
      <sheetName val="27+500-700_1(k95)10"/>
      <sheetName val="27+740-920_3(k95)10"/>
      <sheetName val="27+740-920_2110"/>
      <sheetName val="27+920-28+040_6,710"/>
      <sheetName val="27+920-28+040_1010"/>
      <sheetName val="27+920-28+160_Su310"/>
      <sheetName val="28+160-28+420_5K9510"/>
      <sheetName val="28+430-657_710"/>
      <sheetName val="Km28+430-657_810"/>
      <sheetName val="28+430-657_910"/>
      <sheetName val="28+430-667_1010"/>
      <sheetName val="28+430-657_1110"/>
      <sheetName val="28+430-657_4k9510"/>
      <sheetName val="28+500-657_1810"/>
      <sheetName val="28+520-657_1910"/>
      <sheetName val="C_TIEU10"/>
      <sheetName val="T_Luong10"/>
      <sheetName val="T_HAO10"/>
      <sheetName val="DT_TUYEN10"/>
      <sheetName val="DT_GIA10"/>
      <sheetName val="KHDT_(2)10"/>
      <sheetName val="CL_10"/>
      <sheetName val="KQ_(2)10"/>
      <sheetName val="Quang_Tri10"/>
      <sheetName val="Da_Nang10"/>
      <sheetName val="Quang_Nam10"/>
      <sheetName val="Quang_Ngai10"/>
      <sheetName val="TH_DH-QN10"/>
      <sheetName val="KP_HD10"/>
      <sheetName val="DB_HD10"/>
      <sheetName val="vat_tu10"/>
      <sheetName val="Thep_10"/>
      <sheetName val="Chi_tiet_Khoi_luong10"/>
      <sheetName val="TH_khoi_luong10"/>
      <sheetName val="Chiet_tinh_vat_lieu_10"/>
      <sheetName val="TH_KL_VL10"/>
      <sheetName val="AC_PC10"/>
      <sheetName val="TAI_TRONG10"/>
      <sheetName val="NOI_LUC10"/>
      <sheetName val="TINH_DUYET_THTT_CHINH10"/>
      <sheetName val="TDUYET_THTT_PHU10"/>
      <sheetName val="TINH_DAO_DONG_VA_DO_VONG10"/>
      <sheetName val="TINH_NEO10"/>
      <sheetName val="tong_hop_thanh_toan_thue10"/>
      <sheetName val="bang_ke_nop_thue10"/>
      <sheetName val="Tonh_hop_chi_phi10"/>
      <sheetName val="BK_chi_phi10"/>
      <sheetName val="KTra_DS_va_thue_GTGT10"/>
      <sheetName val="Kiãøm_tra_DS_thue_GTGT10"/>
      <sheetName val="XUAT(gia_von)10"/>
      <sheetName val="Xuat_(gia_ban)10"/>
      <sheetName val="Dchinh_TH_N-X-T10"/>
      <sheetName val="Tong_hop_N-X-T10"/>
      <sheetName val="thue_TH10"/>
      <sheetName val="tong_hop_200110"/>
      <sheetName val="qUYET_TOAN_THUE10"/>
      <sheetName val="BU_CTPH10"/>
      <sheetName val="BU_tran3+360_2210"/>
      <sheetName val="Tran3+360_2210"/>
      <sheetName val="BU_tran2+386_410"/>
      <sheetName val="Tran2+386_410"/>
      <sheetName val="DTcong_4-510"/>
      <sheetName val="Bu_1-210"/>
      <sheetName val="Bu_12-1310"/>
      <sheetName val="DTcong_12-1310"/>
      <sheetName val="DT_cong13-13+10"/>
      <sheetName val="BU-_nhanh10"/>
      <sheetName val="dtcong_nh1-210"/>
      <sheetName val="dtcong_nh0-110"/>
      <sheetName val="BU_11-1210"/>
      <sheetName val="DTcong_11-1210"/>
      <sheetName val="Pr-_CC10"/>
      <sheetName val="MD_3-410"/>
      <sheetName val="ND_3-410"/>
      <sheetName val="MD_1-210"/>
      <sheetName val="ND_1-210"/>
      <sheetName val="MD_0-110"/>
      <sheetName val="ND_0-110"/>
      <sheetName val="KL_tong10"/>
      <sheetName val="TH_(T1-6)10"/>
      <sheetName val="_NL10"/>
      <sheetName val="_NL_(2)10"/>
      <sheetName val="CDTHCT_(3)10"/>
      <sheetName val="thkl_(2)10"/>
      <sheetName val="long_tec10"/>
      <sheetName val="cd_viaK0-T610"/>
      <sheetName val="cdvia_T6-Tc2410"/>
      <sheetName val="cdvia_Tc24-T4610"/>
      <sheetName val="cd_btnL2k0+361-T1910"/>
      <sheetName val="CT_xa10"/>
      <sheetName val="CDTHU_CHI_T110"/>
      <sheetName val="THUCHI_210"/>
      <sheetName val="THU_CHI310"/>
      <sheetName val="THU_CHI_410"/>
      <sheetName val="THU_CHI510"/>
      <sheetName val="THU_CHI_610"/>
      <sheetName val="TU_CHI_710"/>
      <sheetName val="THU_CHI910"/>
      <sheetName val="THU_CHI_810"/>
      <sheetName val="THU_CHI_1010"/>
      <sheetName val="THU_CHI_1110"/>
      <sheetName val="THU_CHI_1210"/>
      <sheetName val="Xep_hang_20110"/>
      <sheetName val="toan_Cty10"/>
      <sheetName val="Cong_ty10"/>
      <sheetName val="XN_210"/>
      <sheetName val="XN_ong_CHi10"/>
      <sheetName val="N_XDCT&amp;_XKLD10"/>
      <sheetName val="CN_HCM10"/>
      <sheetName val="TT_XKLD(Nhan)10"/>
      <sheetName val="Ong_Hong10"/>
      <sheetName val="CN_hung_yen10"/>
      <sheetName val="Dong_nai10"/>
      <sheetName val="K249_K9810"/>
      <sheetName val="K249_K98_(2)10"/>
      <sheetName val="K251_K9810"/>
      <sheetName val="K251_SBase10"/>
      <sheetName val="K251_AC10"/>
      <sheetName val="K252_K9810"/>
      <sheetName val="K252_SBase10"/>
      <sheetName val="K252_AC10"/>
      <sheetName val="K253_K9810"/>
      <sheetName val="K253_Subbase10"/>
      <sheetName val="K253_Base_10"/>
      <sheetName val="K253_SBase10"/>
      <sheetName val="K253_AC10"/>
      <sheetName val="K255_SBase10"/>
      <sheetName val="K259_K9810"/>
      <sheetName val="K259_Subbase10"/>
      <sheetName val="K259_Base_10"/>
      <sheetName val="K259_AC10"/>
      <sheetName val="K260_K9810"/>
      <sheetName val="K260_Subbase10"/>
      <sheetName val="K260_Base10"/>
      <sheetName val="K260_AC10"/>
      <sheetName val="K261_K9810"/>
      <sheetName val="K261_Base10"/>
      <sheetName val="K261_AC10"/>
      <sheetName val="KL_Tram_Cty10"/>
      <sheetName val="Gam_may_Cty10"/>
      <sheetName val="KL_tram_KH10"/>
      <sheetName val="Gam_may_KH10"/>
      <sheetName val="Cach_dien10"/>
      <sheetName val="Mang_tai10"/>
      <sheetName val="KL_DDK10"/>
      <sheetName val="Mang_tai_DDK10"/>
      <sheetName val="KL_DDK0,410"/>
      <sheetName val="TT_Ky_thuat10"/>
      <sheetName val="CT_moi10"/>
      <sheetName val="Tu_dien10"/>
      <sheetName val="May_cat10"/>
      <sheetName val="Dao_Cly10"/>
      <sheetName val="Dao_Ptai10"/>
      <sheetName val="Tu_RMU10"/>
      <sheetName val="C_set10"/>
      <sheetName val="Sco_Cap10"/>
      <sheetName val="Sco_TB10"/>
      <sheetName val="TN_tram10"/>
      <sheetName val="TN_C_set10"/>
      <sheetName val="TN_TD_DDay10"/>
      <sheetName val="Phan_chung10"/>
      <sheetName val="cong_Q210"/>
      <sheetName val="T_U_luong_Q110"/>
      <sheetName val="T_U_luong_Q210"/>
      <sheetName val="T_U_luong_Q310"/>
      <sheetName val="Quyet_toan10"/>
      <sheetName val="Thu_hoi10"/>
      <sheetName val="Lai_vay10"/>
      <sheetName val="Tien_vay10"/>
      <sheetName val="Cong_no10"/>
      <sheetName val="Cop_pha10"/>
      <sheetName val="Gia_DAN10"/>
      <sheetName val="Phu_luc_HD10"/>
      <sheetName val="Gia_du_thau10"/>
      <sheetName val="Ca_xe10"/>
      <sheetName val="Dc_Dau10"/>
      <sheetName val="_o_to_Hien_810"/>
      <sheetName val="_o_to_Hien910"/>
      <sheetName val="_o_to_Hien1010"/>
      <sheetName val="_o_to_Hien1110"/>
      <sheetName val="_o_to_Hien12)10"/>
      <sheetName val="_o_to_Hien120"/>
      <sheetName val="_o_to_Hien210"/>
      <sheetName val="_o_to_Hien310"/>
      <sheetName val="_o_to_Hien410"/>
      <sheetName val="_o_to_Hien510"/>
      <sheetName val="_o_to_Phong_810"/>
      <sheetName val="_o_to_Phong910"/>
      <sheetName val="_o_to_Phong1010"/>
      <sheetName val="_o_to_Phong1110"/>
      <sheetName val="_o_to_Phong12)10"/>
      <sheetName val="_o_to_Phong120"/>
      <sheetName val="_o_to_Phong210"/>
      <sheetName val="_o_to_Phong310"/>
      <sheetName val="_o_to_Phong410"/>
      <sheetName val="_o_to_Phong510"/>
      <sheetName val="_o_to_Dung_8_10"/>
      <sheetName val="_D_tt_dau810"/>
      <sheetName val="_o_to_Dung_910"/>
      <sheetName val="_D9_tt_dau10"/>
      <sheetName val="_D10_tt_dau10"/>
      <sheetName val="_o_to_Dung_1010"/>
      <sheetName val="_o_to_Dung_1110"/>
      <sheetName val="_o_to_Dung_12)10"/>
      <sheetName val="_o_to_Dung_120"/>
      <sheetName val="_o_to_Dung210"/>
      <sheetName val="_o_to_Dung310"/>
      <sheetName val="_o_to_Dung410"/>
      <sheetName val="_o_totrongT10-1210"/>
      <sheetName val="_o_totrongT210"/>
      <sheetName val="_o_totrungT10-1210"/>
      <sheetName val="_o_toMinhT10-12_10"/>
      <sheetName val="_o_toMinhT210"/>
      <sheetName val="_o_toTrieuT10-12__10"/>
      <sheetName val="Luong_8_SP10"/>
      <sheetName val="Luong_9_SP_10"/>
      <sheetName val="Luong_10_SP_10"/>
      <sheetName val="Luong_11_SP_10"/>
      <sheetName val="Luong_12_SP10"/>
      <sheetName val="Luong_1_SP110"/>
      <sheetName val="Luong_2_SP210"/>
      <sheetName val="Luong_3_SP310"/>
      <sheetName val="Luong_4_SP410"/>
      <sheetName val="Luong_4_SP510"/>
      <sheetName val="KL_VL10"/>
      <sheetName val="QT_9-610"/>
      <sheetName val="Thuong_luu_HB10"/>
      <sheetName val="QT_Ky_T10"/>
      <sheetName val="bc_vt_TON_BAI10"/>
      <sheetName val="QT_Duoc_(Hai)10"/>
      <sheetName val="sent_to10"/>
      <sheetName val="KLTong_hop10"/>
      <sheetName val="Lan_can10"/>
      <sheetName val="Ranh_doc_(2)10"/>
      <sheetName val="Ranh_doc10"/>
      <sheetName val="Coc_tieu10"/>
      <sheetName val="Bien_bao10"/>
      <sheetName val="Nan_tuyen10"/>
      <sheetName val="Lan_110"/>
      <sheetName val="Lan__210"/>
      <sheetName val="Lan_310"/>
      <sheetName val="Gia_tri10"/>
      <sheetName val="Lan_510"/>
      <sheetName val="Cong_hop10"/>
      <sheetName val="kldukien_(107)10"/>
      <sheetName val="qui1_(2)10"/>
      <sheetName val="cap_so_lan_210"/>
      <sheetName val="cap_so_BHXH10"/>
      <sheetName val="tru_tien10"/>
      <sheetName val="yt_q210"/>
      <sheetName val="c45_t310"/>
      <sheetName val="c45_t610"/>
      <sheetName val="BHYT_Q3_200310"/>
      <sheetName val="C45_t710"/>
      <sheetName val="C47-t07_200310"/>
      <sheetName val="C45_t810"/>
      <sheetName val="C47-t08_200310"/>
      <sheetName val="C45_t0910"/>
      <sheetName val="C47-t09_200310"/>
      <sheetName val="C47_T1210"/>
      <sheetName val="BHYT_Q4-200310"/>
      <sheetName val="C45_T1010"/>
      <sheetName val="binh_do10"/>
      <sheetName val="cot_lieu10"/>
      <sheetName val="van_khuon10"/>
      <sheetName val="CT_BT10"/>
      <sheetName val="lay_mau10"/>
      <sheetName val="mat_ngoai_goi10"/>
      <sheetName val="coc_tram-bt10"/>
      <sheetName val="cong_bien_t107"/>
      <sheetName val="luong_t9_7"/>
      <sheetName val="bb_t97"/>
      <sheetName val="KL_XL20007"/>
      <sheetName val="Chiet_tinh7"/>
      <sheetName val="Van_chuyen7"/>
      <sheetName val="THKP_(2)7"/>
      <sheetName val="T_Bi7"/>
      <sheetName val="Thiet_ke7"/>
      <sheetName val="K_luong7"/>
      <sheetName val="TT_L27"/>
      <sheetName val="TT_L17"/>
      <sheetName val="Thue_Ngoai7"/>
      <sheetName val="Dong_Dau7"/>
      <sheetName val="Dong_Dau_(2)7"/>
      <sheetName val="Sau_dong7"/>
      <sheetName val="Ma_xa7"/>
      <sheetName val="My_dinh7"/>
      <sheetName val="Tong_cong7"/>
      <sheetName val="Chi_tiet_-_Dv_lap7"/>
      <sheetName val="TH_KHTC7"/>
      <sheetName val="Gia_VL7"/>
      <sheetName val="Bang_gia_ca_may7"/>
      <sheetName val="Bang_luong_CB7"/>
      <sheetName val="Bang_P_tich_CT7"/>
      <sheetName val="D_toan_chi_tiet7"/>
      <sheetName val="Bang_TH_Dtoan7"/>
      <sheetName val="LUAN_CHUYEN7"/>
      <sheetName val="KE_QUY7"/>
      <sheetName val="LUONGGIAN_TIEP7"/>
      <sheetName val="VAY_VON7"/>
      <sheetName val="O_THAO7"/>
      <sheetName val="Q_TRUNG7"/>
      <sheetName val="Y_THANH7"/>
      <sheetName val="Sheet2_(2)7"/>
      <sheetName val="KH_2003_(moi_max)7"/>
      <sheetName val="Interim_payment7"/>
      <sheetName val="Bid_Sum7"/>
      <sheetName val="Item_B7"/>
      <sheetName val="Dg_A7"/>
      <sheetName val="Dg_B&amp;C7"/>
      <sheetName val="Material_at_site7"/>
      <sheetName val="Bang_VL7"/>
      <sheetName val="VL(No_V-c)7"/>
      <sheetName val="He_so7"/>
      <sheetName val="PL_Vua7"/>
      <sheetName val="Chitieu-dam_cac_loai7"/>
      <sheetName val="DG_Dam7"/>
      <sheetName val="DG_chung7"/>
      <sheetName val="VL-dac_chung7"/>
      <sheetName val="CT_1md_&amp;_dau_cong7"/>
      <sheetName val="Tong_hop7"/>
      <sheetName val="CT_cong7"/>
      <sheetName val="dg_cong7"/>
      <sheetName val="CDSL_(2)7"/>
      <sheetName val="__7"/>
      <sheetName val="san_vuon7"/>
      <sheetName val="khu_phu_tro7"/>
      <sheetName val="Thuyet_minh7"/>
      <sheetName val="be_tong7"/>
      <sheetName val="Tong_hop_thep7"/>
      <sheetName val="phan_tich_DG7"/>
      <sheetName val="gia_vat_lieu7"/>
      <sheetName val="gia_xe_may7"/>
      <sheetName val="gia_nhan_cong7"/>
      <sheetName val="BCC_(2)7"/>
      <sheetName val="Bao_cao7"/>
      <sheetName val="Bao_cao_27"/>
      <sheetName val="Khoi_luong7"/>
      <sheetName val="Khoi_luong_mat7"/>
      <sheetName val="Bang_ke7"/>
      <sheetName val="T_HopKL7"/>
      <sheetName val="S_Luong7"/>
      <sheetName val="D_Dap7"/>
      <sheetName val="Q_Toan7"/>
      <sheetName val="Phan_tich_chi_phi7"/>
      <sheetName val="Chi_phi_nen_theo_BVTC7"/>
      <sheetName val="nhan_cong_phu7"/>
      <sheetName val="nhan_cong_Hung7"/>
      <sheetName val="Nhan_cong7"/>
      <sheetName val="Khoi_luong_nen_theo_BVTC7"/>
      <sheetName val="cap_cho_cac_DT7"/>
      <sheetName val="Ung_-_hoan7"/>
      <sheetName val="CP_may7"/>
      <sheetName val="Phu_luc7"/>
      <sheetName val="Gia_trÞ7"/>
      <sheetName val="DS_them_luong_qui_4-20027"/>
      <sheetName val="Phuc_loi_2-9-027"/>
      <sheetName val="Thuong_nhan_dip_21-12-027"/>
      <sheetName val="Thuong_dip_nhan_danh_hieu_AHL§7"/>
      <sheetName val="Thang_luong_thu_13_nam_20027"/>
      <sheetName val="Luong_SX#_dip_Tet_Qui_Mui(dong7"/>
      <sheetName val="CT_Duong7"/>
      <sheetName val="D_gia7"/>
      <sheetName val="T_hop7"/>
      <sheetName val="CtP_tro7"/>
      <sheetName val="Nha_moi7"/>
      <sheetName val="TT-T_Tron_So_27"/>
      <sheetName val="Ct_Dam_7"/>
      <sheetName val="Ct_Duoi7"/>
      <sheetName val="Ct_Tren7"/>
      <sheetName val="D_giaMay7"/>
      <sheetName val="26+180-400_27"/>
      <sheetName val="26+180_Sub17"/>
      <sheetName val="26+180_Sub47"/>
      <sheetName val="26+180-400_5(k95)7"/>
      <sheetName val="26+400-620_3(k95)7"/>
      <sheetName val="26+400-640_1(k95)7"/>
      <sheetName val="26+960-27+150_97"/>
      <sheetName val="26+960-27+150_107"/>
      <sheetName val="26+960-27+150_117"/>
      <sheetName val="26+960-27+150_127"/>
      <sheetName val="26+960-27+150_5(k95)7"/>
      <sheetName val="26+960-27+150_4(k95)7"/>
      <sheetName val="26+960-27+150_1(k95)7"/>
      <sheetName val="27+500-700_5(k95)7"/>
      <sheetName val="27+500-700_4(k95)7"/>
      <sheetName val="27+500-700_3(k95)7"/>
      <sheetName val="27+500-700_1(k95)7"/>
      <sheetName val="27+740-920_3(k95)7"/>
      <sheetName val="27+740-920_217"/>
      <sheetName val="27+920-28+040_6,77"/>
      <sheetName val="27+920-28+040_107"/>
      <sheetName val="27+920-28+160_Su37"/>
      <sheetName val="28+160-28+420_5K957"/>
      <sheetName val="28+430-657_77"/>
      <sheetName val="Km28+430-657_87"/>
      <sheetName val="28+430-657_97"/>
      <sheetName val="28+430-667_107"/>
      <sheetName val="28+430-657_117"/>
      <sheetName val="28+430-657_4k957"/>
      <sheetName val="28+500-657_187"/>
      <sheetName val="28+520-657_197"/>
      <sheetName val="C_TIEU7"/>
      <sheetName val="T_Luong7"/>
      <sheetName val="T_HAO7"/>
      <sheetName val="DT_TUYEN7"/>
      <sheetName val="DT_GIA7"/>
      <sheetName val="KHDT_(2)7"/>
      <sheetName val="CL_7"/>
      <sheetName val="KQ_(2)7"/>
      <sheetName val="Quang_Tri7"/>
      <sheetName val="Da_Nang7"/>
      <sheetName val="Quang_Nam7"/>
      <sheetName val="Quang_Ngai7"/>
      <sheetName val="TH_DH-QN7"/>
      <sheetName val="KP_HD7"/>
      <sheetName val="DB_HD7"/>
      <sheetName val="vat_tu7"/>
      <sheetName val="Thep_7"/>
      <sheetName val="Chi_tiet_Khoi_luong7"/>
      <sheetName val="TH_khoi_luong7"/>
      <sheetName val="Chiet_tinh_vat_lieu_7"/>
      <sheetName val="TH_KL_VL7"/>
      <sheetName val="AC_PC7"/>
      <sheetName val="TAI_TRONG7"/>
      <sheetName val="NOI_LUC7"/>
      <sheetName val="TINH_DUYET_THTT_CHINH7"/>
      <sheetName val="TDUYET_THTT_PHU7"/>
      <sheetName val="TINH_DAO_DONG_VA_DO_VONG7"/>
      <sheetName val="TINH_NEO7"/>
      <sheetName val="tong_hop_thanh_toan_thue7"/>
      <sheetName val="bang_ke_nop_thue7"/>
      <sheetName val="Tonh_hop_chi_phi7"/>
      <sheetName val="BK_chi_phi7"/>
      <sheetName val="KTra_DS_va_thue_GTGT7"/>
      <sheetName val="Kiãøm_tra_DS_thue_GTGT7"/>
      <sheetName val="XUAT(gia_von)7"/>
      <sheetName val="Xuat_(gia_ban)7"/>
      <sheetName val="Dchinh_TH_N-X-T7"/>
      <sheetName val="Tong_hop_N-X-T7"/>
      <sheetName val="thue_TH7"/>
      <sheetName val="tong_hop_20017"/>
      <sheetName val="qUYET_TOAN_THUE7"/>
      <sheetName val="BU_CTPH7"/>
      <sheetName val="BU_tran3+360_227"/>
      <sheetName val="Tran3+360_227"/>
      <sheetName val="BU_tran2+386_47"/>
      <sheetName val="Tran2+386_47"/>
      <sheetName val="DTcong_4-57"/>
      <sheetName val="Bu_1-27"/>
      <sheetName val="Bu_12-137"/>
      <sheetName val="DTcong_12-137"/>
      <sheetName val="DT_cong13-13+7"/>
      <sheetName val="BU-_nhanh7"/>
      <sheetName val="dtcong_nh1-27"/>
      <sheetName val="dtcong_nh0-17"/>
      <sheetName val="BU_11-127"/>
      <sheetName val="DTcong_11-127"/>
      <sheetName val="Pr-_CC7"/>
      <sheetName val="MD_3-47"/>
      <sheetName val="ND_3-47"/>
      <sheetName val="MD_1-27"/>
      <sheetName val="ND_1-27"/>
      <sheetName val="MD_0-17"/>
      <sheetName val="ND_0-17"/>
      <sheetName val="KL_tong7"/>
      <sheetName val="TH_(T1-6)7"/>
      <sheetName val="_NL7"/>
      <sheetName val="_NL_(2)7"/>
      <sheetName val="CDTHCT_(3)7"/>
      <sheetName val="thkl_(2)7"/>
      <sheetName val="long_tec7"/>
      <sheetName val="cd_viaK0-T67"/>
      <sheetName val="cdvia_T6-Tc247"/>
      <sheetName val="cdvia_Tc24-T467"/>
      <sheetName val="cd_btnL2k0+361-T197"/>
      <sheetName val="CT_xa7"/>
      <sheetName val="CDTHU_CHI_T17"/>
      <sheetName val="THUCHI_27"/>
      <sheetName val="THU_CHI37"/>
      <sheetName val="THU_CHI_47"/>
      <sheetName val="THU_CHI57"/>
      <sheetName val="THU_CHI_67"/>
      <sheetName val="TU_CHI_77"/>
      <sheetName val="THU_CHI97"/>
      <sheetName val="THU_CHI_87"/>
      <sheetName val="THU_CHI_107"/>
      <sheetName val="THU_CHI_117"/>
      <sheetName val="THU_CHI_127"/>
      <sheetName val="Xep_hang_2017"/>
      <sheetName val="toan_Cty7"/>
      <sheetName val="Cong_ty7"/>
      <sheetName val="XN_27"/>
      <sheetName val="XN_ong_CHi7"/>
      <sheetName val="N_XDCT&amp;_XKLD7"/>
      <sheetName val="CN_HCM7"/>
      <sheetName val="TT_XKLD(Nhan)7"/>
      <sheetName val="Ong_Hong7"/>
      <sheetName val="CN_hung_yen7"/>
      <sheetName val="Dong_nai7"/>
      <sheetName val="K249_K987"/>
      <sheetName val="K249_K98_(2)7"/>
      <sheetName val="K251_K987"/>
      <sheetName val="K251_SBase7"/>
      <sheetName val="K251_AC7"/>
      <sheetName val="K252_K987"/>
      <sheetName val="K252_SBase7"/>
      <sheetName val="K252_AC7"/>
      <sheetName val="K253_K987"/>
      <sheetName val="K253_Subbase7"/>
      <sheetName val="K253_Base_7"/>
      <sheetName val="K253_SBase7"/>
      <sheetName val="K253_AC7"/>
      <sheetName val="K255_SBase7"/>
      <sheetName val="K259_K987"/>
      <sheetName val="K259_Subbase7"/>
      <sheetName val="K259_Base_7"/>
      <sheetName val="K259_AC7"/>
      <sheetName val="K260_K987"/>
      <sheetName val="K260_Subbase7"/>
      <sheetName val="K260_Base7"/>
      <sheetName val="K260_AC7"/>
      <sheetName val="K261_K987"/>
      <sheetName val="K261_Base7"/>
      <sheetName val="K261_AC7"/>
      <sheetName val="KL_Tram_Cty7"/>
      <sheetName val="Gam_may_Cty7"/>
      <sheetName val="KL_tram_KH7"/>
      <sheetName val="Gam_may_KH7"/>
      <sheetName val="Cach_dien7"/>
      <sheetName val="Mang_tai7"/>
      <sheetName val="KL_DDK7"/>
      <sheetName val="Mang_tai_DDK7"/>
      <sheetName val="KL_DDK0,47"/>
      <sheetName val="TT_Ky_thuat7"/>
      <sheetName val="CT_moi7"/>
      <sheetName val="Tu_dien7"/>
      <sheetName val="May_cat7"/>
      <sheetName val="Dao_Cly7"/>
      <sheetName val="Dao_Ptai7"/>
      <sheetName val="Tu_RMU7"/>
      <sheetName val="C_set7"/>
      <sheetName val="Sco_Cap7"/>
      <sheetName val="Sco_TB7"/>
      <sheetName val="TN_tram7"/>
      <sheetName val="TN_C_set7"/>
      <sheetName val="TN_TD_DDay7"/>
      <sheetName val="Phan_chung7"/>
      <sheetName val="cong_Q27"/>
      <sheetName val="T_U_luong_Q17"/>
      <sheetName val="T_U_luong_Q27"/>
      <sheetName val="T_U_luong_Q37"/>
      <sheetName val="Quyet_toan7"/>
      <sheetName val="Thu_hoi7"/>
      <sheetName val="Lai_vay7"/>
      <sheetName val="Tien_vay7"/>
      <sheetName val="Cong_no7"/>
      <sheetName val="Cop_pha7"/>
      <sheetName val="Gia_DAN7"/>
      <sheetName val="Phu_luc_HD7"/>
      <sheetName val="Gia_du_thau7"/>
      <sheetName val="Ca_xe7"/>
      <sheetName val="Dc_Dau7"/>
      <sheetName val="_o_to_Hien_87"/>
      <sheetName val="_o_to_Hien97"/>
      <sheetName val="_o_to_Hien107"/>
      <sheetName val="_o_to_Hien117"/>
      <sheetName val="_o_to_Hien12)7"/>
      <sheetName val="_o_to_Hien18"/>
      <sheetName val="_o_to_Hien27"/>
      <sheetName val="_o_to_Hien37"/>
      <sheetName val="_o_to_Hien47"/>
      <sheetName val="_o_to_Hien57"/>
      <sheetName val="_o_to_Phong_87"/>
      <sheetName val="_o_to_Phong97"/>
      <sheetName val="_o_to_Phong107"/>
      <sheetName val="_o_to_Phong117"/>
      <sheetName val="_o_to_Phong12)7"/>
      <sheetName val="_o_to_Phong18"/>
      <sheetName val="_o_to_Phong27"/>
      <sheetName val="_o_to_Phong37"/>
      <sheetName val="_o_to_Phong47"/>
      <sheetName val="_o_to_Phong57"/>
      <sheetName val="_o_to_Dung_8_7"/>
      <sheetName val="_D_tt_dau87"/>
      <sheetName val="_o_to_Dung_97"/>
      <sheetName val="_D9_tt_dau7"/>
      <sheetName val="_D10_tt_dau7"/>
      <sheetName val="_o_to_Dung_107"/>
      <sheetName val="_o_to_Dung_117"/>
      <sheetName val="_o_to_Dung_12)7"/>
      <sheetName val="_o_to_Dung_18"/>
      <sheetName val="_o_to_Dung27"/>
      <sheetName val="_o_to_Dung37"/>
      <sheetName val="_o_to_Dung47"/>
      <sheetName val="_o_totrongT10-127"/>
      <sheetName val="_o_totrongT27"/>
      <sheetName val="_o_totrungT10-127"/>
      <sheetName val="_o_toMinhT10-12_7"/>
      <sheetName val="_o_toMinhT27"/>
      <sheetName val="_o_toTrieuT10-12__7"/>
      <sheetName val="Luong_8_SP7"/>
      <sheetName val="Luong_9_SP_7"/>
      <sheetName val="Luong_10_SP_7"/>
      <sheetName val="Luong_11_SP_7"/>
      <sheetName val="Luong_12_SP7"/>
      <sheetName val="Luong_1_SP17"/>
      <sheetName val="Luong_2_SP27"/>
      <sheetName val="Luong_3_SP37"/>
      <sheetName val="Luong_4_SP47"/>
      <sheetName val="Luong_4_SP57"/>
      <sheetName val="KL_VL7"/>
      <sheetName val="QT_9-67"/>
      <sheetName val="Thuong_luu_HB7"/>
      <sheetName val="QT_Ky_T7"/>
      <sheetName val="bc_vt_TON_BAI7"/>
      <sheetName val="QT_Duoc_(Hai)7"/>
      <sheetName val="sent_to7"/>
      <sheetName val="KLTong_hop7"/>
      <sheetName val="Lan_can7"/>
      <sheetName val="Ranh_doc_(2)7"/>
      <sheetName val="Ranh_doc7"/>
      <sheetName val="Coc_tieu7"/>
      <sheetName val="Bien_bao7"/>
      <sheetName val="Nan_tuyen7"/>
      <sheetName val="Lan_17"/>
      <sheetName val="Lan__27"/>
      <sheetName val="Lan_37"/>
      <sheetName val="Gia_tri7"/>
      <sheetName val="Lan_57"/>
      <sheetName val="Cong_hop7"/>
      <sheetName val="kldukien_(107)7"/>
      <sheetName val="qui1_(2)7"/>
      <sheetName val="cap_so_lan_27"/>
      <sheetName val="cap_so_BHXH7"/>
      <sheetName val="tru_tien7"/>
      <sheetName val="yt_q27"/>
      <sheetName val="c45_t37"/>
      <sheetName val="c45_t67"/>
      <sheetName val="BHYT_Q3_20037"/>
      <sheetName val="C45_t77"/>
      <sheetName val="C47-t07_20037"/>
      <sheetName val="C45_t87"/>
      <sheetName val="C47-t08_20037"/>
      <sheetName val="C45_t097"/>
      <sheetName val="C47-t09_20037"/>
      <sheetName val="C47_T127"/>
      <sheetName val="BHYT_Q4-20037"/>
      <sheetName val="C45_T107"/>
      <sheetName val="binh_do7"/>
      <sheetName val="cot_lieu7"/>
      <sheetName val="van_khuon7"/>
      <sheetName val="CT_BT7"/>
      <sheetName val="lay_mau7"/>
      <sheetName val="mat_ngoai_goi7"/>
      <sheetName val="coc_tram-bt7"/>
      <sheetName val="cong_bien_t108"/>
      <sheetName val="luong_t9_8"/>
      <sheetName val="bb_t98"/>
      <sheetName val="KL_XL20008"/>
      <sheetName val="Chiet_tinh8"/>
      <sheetName val="Van_chuyen8"/>
      <sheetName val="THKP_(2)8"/>
      <sheetName val="T_Bi8"/>
      <sheetName val="Thiet_ke8"/>
      <sheetName val="K_luong8"/>
      <sheetName val="TT_L28"/>
      <sheetName val="TT_L18"/>
      <sheetName val="Thue_Ngoai8"/>
      <sheetName val="Dong_Dau8"/>
      <sheetName val="Dong_Dau_(2)8"/>
      <sheetName val="Sau_dong8"/>
      <sheetName val="Ma_xa8"/>
      <sheetName val="My_dinh8"/>
      <sheetName val="Tong_cong8"/>
      <sheetName val="Chi_tiet_-_Dv_lap8"/>
      <sheetName val="TH_KHTC8"/>
      <sheetName val="Gia_VL8"/>
      <sheetName val="Bang_gia_ca_may8"/>
      <sheetName val="Bang_luong_CB8"/>
      <sheetName val="Bang_P_tich_CT8"/>
      <sheetName val="D_toan_chi_tiet8"/>
      <sheetName val="Bang_TH_Dtoan8"/>
      <sheetName val="LUAN_CHUYEN8"/>
      <sheetName val="KE_QUY8"/>
      <sheetName val="LUONGGIAN_TIEP8"/>
      <sheetName val="VAY_VON8"/>
      <sheetName val="O_THAO8"/>
      <sheetName val="Q_TRUNG8"/>
      <sheetName val="Y_THANH8"/>
      <sheetName val="Sheet2_(2)8"/>
      <sheetName val="KH_2003_(moi_max)8"/>
      <sheetName val="Interim_payment8"/>
      <sheetName val="Bid_Sum8"/>
      <sheetName val="Item_B8"/>
      <sheetName val="Dg_A8"/>
      <sheetName val="Dg_B&amp;C8"/>
      <sheetName val="Material_at_site8"/>
      <sheetName val="Bang_VL8"/>
      <sheetName val="VL(No_V-c)8"/>
      <sheetName val="He_so8"/>
      <sheetName val="PL_Vua8"/>
      <sheetName val="Chitieu-dam_cac_loai8"/>
      <sheetName val="DG_Dam8"/>
      <sheetName val="DG_chung8"/>
      <sheetName val="VL-dac_chung8"/>
      <sheetName val="CT_1md_&amp;_dau_cong8"/>
      <sheetName val="Tong_hop8"/>
      <sheetName val="CT_cong8"/>
      <sheetName val="dg_cong8"/>
      <sheetName val="CDSL_(2)8"/>
      <sheetName val="__8"/>
      <sheetName val="san_vuon8"/>
      <sheetName val="khu_phu_tro8"/>
      <sheetName val="Thuyet_minh8"/>
      <sheetName val="be_tong8"/>
      <sheetName val="Tong_hop_thep8"/>
      <sheetName val="phan_tich_DG8"/>
      <sheetName val="gia_vat_lieu8"/>
      <sheetName val="gia_xe_may8"/>
      <sheetName val="gia_nhan_cong8"/>
      <sheetName val="BCC_(2)8"/>
      <sheetName val="Bao_cao8"/>
      <sheetName val="Bao_cao_28"/>
      <sheetName val="Khoi_luong8"/>
      <sheetName val="Khoi_luong_mat8"/>
      <sheetName val="Bang_ke8"/>
      <sheetName val="T_HopKL8"/>
      <sheetName val="S_Luong8"/>
      <sheetName val="D_Dap8"/>
      <sheetName val="Q_Toan8"/>
      <sheetName val="Phan_tich_chi_phi8"/>
      <sheetName val="Chi_phi_nen_theo_BVTC8"/>
      <sheetName val="nhan_cong_phu8"/>
      <sheetName val="nhan_cong_Hung8"/>
      <sheetName val="Nhan_cong8"/>
      <sheetName val="Khoi_luong_nen_theo_BVTC8"/>
      <sheetName val="cap_cho_cac_DT8"/>
      <sheetName val="Ung_-_hoan8"/>
      <sheetName val="CP_may8"/>
      <sheetName val="Phu_luc8"/>
      <sheetName val="Gia_trÞ8"/>
      <sheetName val="DS_them_luong_qui_4-20028"/>
      <sheetName val="Phuc_loi_2-9-028"/>
      <sheetName val="Thuong_nhan_dip_21-12-028"/>
      <sheetName val="Thuong_dip_nhan_danh_hieu_AHL§8"/>
      <sheetName val="Thang_luong_thu_13_nam_20028"/>
      <sheetName val="Luong_SX#_dip_Tet_Qui_Mui(dong8"/>
      <sheetName val="CT_Duong8"/>
      <sheetName val="D_gia8"/>
      <sheetName val="T_hop8"/>
      <sheetName val="CtP_tro8"/>
      <sheetName val="Nha_moi8"/>
      <sheetName val="TT-T_Tron_So_28"/>
      <sheetName val="Ct_Dam_8"/>
      <sheetName val="Ct_Duoi8"/>
      <sheetName val="Ct_Tren8"/>
      <sheetName val="D_giaMay8"/>
      <sheetName val="26+180-400_28"/>
      <sheetName val="26+180_Sub18"/>
      <sheetName val="26+180_Sub48"/>
      <sheetName val="26+180-400_5(k95)8"/>
      <sheetName val="26+400-620_3(k95)8"/>
      <sheetName val="26+400-640_1(k95)8"/>
      <sheetName val="26+960-27+150_98"/>
      <sheetName val="26+960-27+150_108"/>
      <sheetName val="26+960-27+150_118"/>
      <sheetName val="26+960-27+150_128"/>
      <sheetName val="26+960-27+150_5(k95)8"/>
      <sheetName val="26+960-27+150_4(k95)8"/>
      <sheetName val="26+960-27+150_1(k95)8"/>
      <sheetName val="27+500-700_5(k95)8"/>
      <sheetName val="27+500-700_4(k95)8"/>
      <sheetName val="27+500-700_3(k95)8"/>
      <sheetName val="27+500-700_1(k95)8"/>
      <sheetName val="27+740-920_3(k95)8"/>
      <sheetName val="27+740-920_218"/>
      <sheetName val="27+920-28+040_6,78"/>
      <sheetName val="27+920-28+040_108"/>
      <sheetName val="27+920-28+160_Su38"/>
      <sheetName val="28+160-28+420_5K958"/>
      <sheetName val="28+430-657_78"/>
      <sheetName val="Km28+430-657_88"/>
      <sheetName val="28+430-657_98"/>
      <sheetName val="28+430-667_108"/>
      <sheetName val="28+430-657_118"/>
      <sheetName val="28+430-657_4k958"/>
      <sheetName val="28+500-657_188"/>
      <sheetName val="28+520-657_198"/>
      <sheetName val="C_TIEU8"/>
      <sheetName val="T_Luong8"/>
      <sheetName val="T_HAO8"/>
      <sheetName val="DT_TUYEN8"/>
      <sheetName val="DT_GIA8"/>
      <sheetName val="KHDT_(2)8"/>
      <sheetName val="CL_8"/>
      <sheetName val="KQ_(2)8"/>
      <sheetName val="Quang_Tri8"/>
      <sheetName val="Da_Nang8"/>
      <sheetName val="Quang_Nam8"/>
      <sheetName val="Quang_Ngai8"/>
      <sheetName val="TH_DH-QN8"/>
      <sheetName val="KP_HD8"/>
      <sheetName val="DB_HD8"/>
      <sheetName val="vat_tu8"/>
      <sheetName val="Thep_8"/>
      <sheetName val="Chi_tiet_Khoi_luong8"/>
      <sheetName val="TH_khoi_luong8"/>
      <sheetName val="Chiet_tinh_vat_lieu_8"/>
      <sheetName val="TH_KL_VL8"/>
      <sheetName val="AC_PC8"/>
      <sheetName val="TAI_TRONG8"/>
      <sheetName val="NOI_LUC8"/>
      <sheetName val="TINH_DUYET_THTT_CHINH8"/>
      <sheetName val="TDUYET_THTT_PHU8"/>
      <sheetName val="TINH_DAO_DONG_VA_DO_VONG8"/>
      <sheetName val="TINH_NEO8"/>
      <sheetName val="tong_hop_thanh_toan_thue8"/>
      <sheetName val="bang_ke_nop_thue8"/>
      <sheetName val="Tonh_hop_chi_phi8"/>
      <sheetName val="BK_chi_phi8"/>
      <sheetName val="KTra_DS_va_thue_GTGT8"/>
      <sheetName val="Kiãøm_tra_DS_thue_GTGT8"/>
      <sheetName val="XUAT(gia_von)8"/>
      <sheetName val="Xuat_(gia_ban)8"/>
      <sheetName val="Dchinh_TH_N-X-T8"/>
      <sheetName val="Tong_hop_N-X-T8"/>
      <sheetName val="thue_TH8"/>
      <sheetName val="tong_hop_20018"/>
      <sheetName val="qUYET_TOAN_THUE8"/>
      <sheetName val="BU_CTPH8"/>
      <sheetName val="BU_tran3+360_228"/>
      <sheetName val="Tran3+360_228"/>
      <sheetName val="BU_tran2+386_48"/>
      <sheetName val="Tran2+386_48"/>
      <sheetName val="DTcong_4-58"/>
      <sheetName val="Bu_1-28"/>
      <sheetName val="Bu_12-138"/>
      <sheetName val="DTcong_12-138"/>
      <sheetName val="DT_cong13-13+8"/>
      <sheetName val="BU-_nhanh8"/>
      <sheetName val="dtcong_nh1-28"/>
      <sheetName val="dtcong_nh0-18"/>
      <sheetName val="BU_11-128"/>
      <sheetName val="DTcong_11-128"/>
      <sheetName val="Pr-_CC8"/>
      <sheetName val="MD_3-48"/>
      <sheetName val="ND_3-48"/>
      <sheetName val="MD_1-28"/>
      <sheetName val="ND_1-28"/>
      <sheetName val="MD_0-18"/>
      <sheetName val="ND_0-18"/>
      <sheetName val="KL_tong8"/>
      <sheetName val="TH_(T1-6)8"/>
      <sheetName val="_NL8"/>
      <sheetName val="_NL_(2)8"/>
      <sheetName val="CDTHCT_(3)8"/>
      <sheetName val="thkl_(2)8"/>
      <sheetName val="long_tec8"/>
      <sheetName val="cd_viaK0-T68"/>
      <sheetName val="cdvia_T6-Tc248"/>
      <sheetName val="cdvia_Tc24-T468"/>
      <sheetName val="cd_btnL2k0+361-T198"/>
      <sheetName val="CT_xa8"/>
      <sheetName val="CDTHU_CHI_T18"/>
      <sheetName val="THUCHI_28"/>
      <sheetName val="THU_CHI38"/>
      <sheetName val="THU_CHI_48"/>
      <sheetName val="THU_CHI58"/>
      <sheetName val="THU_CHI_68"/>
      <sheetName val="TU_CHI_78"/>
      <sheetName val="THU_CHI98"/>
      <sheetName val="THU_CHI_88"/>
      <sheetName val="THU_CHI_108"/>
      <sheetName val="THU_CHI_118"/>
      <sheetName val="THU_CHI_128"/>
      <sheetName val="Xep_hang_2018"/>
      <sheetName val="toan_Cty8"/>
      <sheetName val="Cong_ty8"/>
      <sheetName val="XN_28"/>
      <sheetName val="XN_ong_CHi8"/>
      <sheetName val="N_XDCT&amp;_XKLD8"/>
      <sheetName val="CN_HCM8"/>
      <sheetName val="TT_XKLD(Nhan)8"/>
      <sheetName val="Ong_Hong8"/>
      <sheetName val="CN_hung_yen8"/>
      <sheetName val="Dong_nai8"/>
      <sheetName val="K249_K988"/>
      <sheetName val="K249_K98_(2)8"/>
      <sheetName val="K251_K988"/>
      <sheetName val="K251_SBase8"/>
      <sheetName val="K251_AC8"/>
      <sheetName val="K252_K988"/>
      <sheetName val="K252_SBase8"/>
      <sheetName val="K252_AC8"/>
      <sheetName val="K253_K988"/>
      <sheetName val="K253_Subbase8"/>
      <sheetName val="K253_Base_8"/>
      <sheetName val="K253_SBase8"/>
      <sheetName val="K253_AC8"/>
      <sheetName val="K255_SBase8"/>
      <sheetName val="K259_K988"/>
      <sheetName val="K259_Subbase8"/>
      <sheetName val="K259_Base_8"/>
      <sheetName val="K259_AC8"/>
      <sheetName val="K260_K988"/>
      <sheetName val="K260_Subbase8"/>
      <sheetName val="K260_Base8"/>
      <sheetName val="K260_AC8"/>
      <sheetName val="K261_K988"/>
      <sheetName val="K261_Base8"/>
      <sheetName val="K261_AC8"/>
      <sheetName val="KL_Tram_Cty8"/>
      <sheetName val="Gam_may_Cty8"/>
      <sheetName val="KL_tram_KH8"/>
      <sheetName val="Gam_may_KH8"/>
      <sheetName val="Cach_dien8"/>
      <sheetName val="Mang_tai8"/>
      <sheetName val="KL_DDK8"/>
      <sheetName val="Mang_tai_DDK8"/>
      <sheetName val="KL_DDK0,48"/>
      <sheetName val="TT_Ky_thuat8"/>
      <sheetName val="CT_moi8"/>
      <sheetName val="Tu_dien8"/>
      <sheetName val="May_cat8"/>
      <sheetName val="Dao_Cly8"/>
      <sheetName val="Dao_Ptai8"/>
      <sheetName val="Tu_RMU8"/>
      <sheetName val="C_set8"/>
      <sheetName val="Sco_Cap8"/>
      <sheetName val="Sco_TB8"/>
      <sheetName val="TN_tram8"/>
      <sheetName val="TN_C_set8"/>
      <sheetName val="TN_TD_DDay8"/>
      <sheetName val="Phan_chung8"/>
      <sheetName val="cong_Q28"/>
      <sheetName val="T_U_luong_Q18"/>
      <sheetName val="T_U_luong_Q28"/>
      <sheetName val="T_U_luong_Q38"/>
      <sheetName val="Quyet_toan8"/>
      <sheetName val="Thu_hoi8"/>
      <sheetName val="Lai_vay8"/>
      <sheetName val="Tien_vay8"/>
      <sheetName val="Cong_no8"/>
      <sheetName val="Cop_pha8"/>
      <sheetName val="Gia_DAN8"/>
      <sheetName val="Phu_luc_HD8"/>
      <sheetName val="Gia_du_thau8"/>
      <sheetName val="Ca_xe8"/>
      <sheetName val="Dc_Dau8"/>
      <sheetName val="_o_to_Hien_88"/>
      <sheetName val="_o_to_Hien98"/>
      <sheetName val="_o_to_Hien108"/>
      <sheetName val="_o_to_Hien118"/>
      <sheetName val="_o_to_Hien12)8"/>
      <sheetName val="_o_to_Hien19"/>
      <sheetName val="_o_to_Hien28"/>
      <sheetName val="_o_to_Hien38"/>
      <sheetName val="_o_to_Hien48"/>
      <sheetName val="_o_to_Hien58"/>
      <sheetName val="_o_to_Phong_88"/>
      <sheetName val="_o_to_Phong98"/>
      <sheetName val="_o_to_Phong108"/>
      <sheetName val="_o_to_Phong118"/>
      <sheetName val="_o_to_Phong12)8"/>
      <sheetName val="_o_to_Phong19"/>
      <sheetName val="_o_to_Phong28"/>
      <sheetName val="_o_to_Phong38"/>
      <sheetName val="_o_to_Phong48"/>
      <sheetName val="_o_to_Phong58"/>
      <sheetName val="_o_to_Dung_8_8"/>
      <sheetName val="_D_tt_dau88"/>
      <sheetName val="_o_to_Dung_98"/>
      <sheetName val="_D9_tt_dau8"/>
      <sheetName val="_D10_tt_dau8"/>
      <sheetName val="_o_to_Dung_108"/>
      <sheetName val="_o_to_Dung_118"/>
      <sheetName val="_o_to_Dung_12)8"/>
      <sheetName val="_o_to_Dung_19"/>
      <sheetName val="_o_to_Dung28"/>
      <sheetName val="_o_to_Dung38"/>
      <sheetName val="_o_to_Dung48"/>
      <sheetName val="_o_totrongT10-128"/>
      <sheetName val="_o_totrongT28"/>
      <sheetName val="_o_totrungT10-128"/>
      <sheetName val="_o_toMinhT10-12_8"/>
      <sheetName val="_o_toMinhT28"/>
      <sheetName val="_o_toTrieuT10-12__8"/>
      <sheetName val="Luong_8_SP8"/>
      <sheetName val="Luong_9_SP_8"/>
      <sheetName val="Luong_10_SP_8"/>
      <sheetName val="Luong_11_SP_8"/>
      <sheetName val="Luong_12_SP8"/>
      <sheetName val="Luong_1_SP18"/>
      <sheetName val="Luong_2_SP28"/>
      <sheetName val="Luong_3_SP38"/>
      <sheetName val="Luong_4_SP48"/>
      <sheetName val="Luong_4_SP58"/>
      <sheetName val="KL_VL8"/>
      <sheetName val="QT_9-68"/>
      <sheetName val="Thuong_luu_HB8"/>
      <sheetName val="QT_Ky_T8"/>
      <sheetName val="bc_vt_TON_BAI8"/>
      <sheetName val="QT_Duoc_(Hai)8"/>
      <sheetName val="sent_to8"/>
      <sheetName val="KLTong_hop8"/>
      <sheetName val="Lan_can8"/>
      <sheetName val="Ranh_doc_(2)8"/>
      <sheetName val="Ranh_doc8"/>
      <sheetName val="Coc_tieu8"/>
      <sheetName val="Bien_bao8"/>
      <sheetName val="Nan_tuyen8"/>
      <sheetName val="Lan_18"/>
      <sheetName val="Lan__28"/>
      <sheetName val="Lan_38"/>
      <sheetName val="Gia_tri8"/>
      <sheetName val="Lan_58"/>
      <sheetName val="Cong_hop8"/>
      <sheetName val="kldukien_(107)8"/>
      <sheetName val="qui1_(2)8"/>
      <sheetName val="cap_so_lan_28"/>
      <sheetName val="cap_so_BHXH8"/>
      <sheetName val="tru_tien8"/>
      <sheetName val="yt_q28"/>
      <sheetName val="c45_t38"/>
      <sheetName val="c45_t68"/>
      <sheetName val="BHYT_Q3_20038"/>
      <sheetName val="C45_t78"/>
      <sheetName val="C47-t07_20038"/>
      <sheetName val="C45_t88"/>
      <sheetName val="C47-t08_20038"/>
      <sheetName val="C45_t098"/>
      <sheetName val="C47-t09_20038"/>
      <sheetName val="C47_T128"/>
      <sheetName val="BHYT_Q4-20038"/>
      <sheetName val="C45_T108"/>
      <sheetName val="binh_do8"/>
      <sheetName val="cot_lieu8"/>
      <sheetName val="van_khuon8"/>
      <sheetName val="CT_BT8"/>
      <sheetName val="lay_mau8"/>
      <sheetName val="mat_ngoai_goi8"/>
      <sheetName val="coc_tram-bt8"/>
      <sheetName val="cong_bien_t109"/>
      <sheetName val="luong_t9_9"/>
      <sheetName val="bb_t99"/>
      <sheetName val="KL_XL20009"/>
      <sheetName val="Chiet_tinh9"/>
      <sheetName val="Van_chuyen9"/>
      <sheetName val="THKP_(2)9"/>
      <sheetName val="T_Bi9"/>
      <sheetName val="Thiet_ke9"/>
      <sheetName val="K_luong9"/>
      <sheetName val="TT_L29"/>
      <sheetName val="TT_L19"/>
      <sheetName val="Thue_Ngoai9"/>
      <sheetName val="Dong_Dau9"/>
      <sheetName val="Dong_Dau_(2)9"/>
      <sheetName val="Sau_dong9"/>
      <sheetName val="Ma_xa9"/>
      <sheetName val="My_dinh9"/>
      <sheetName val="Tong_cong9"/>
      <sheetName val="Chi_tiet_-_Dv_lap9"/>
      <sheetName val="TH_KHTC9"/>
      <sheetName val="Gia_VL9"/>
      <sheetName val="Bang_gia_ca_may9"/>
      <sheetName val="Bang_luong_CB9"/>
      <sheetName val="Bang_P_tich_CT9"/>
      <sheetName val="D_toan_chi_tiet9"/>
      <sheetName val="Bang_TH_Dtoan9"/>
      <sheetName val="LUAN_CHUYEN9"/>
      <sheetName val="KE_QUY9"/>
      <sheetName val="LUONGGIAN_TIEP9"/>
      <sheetName val="VAY_VON9"/>
      <sheetName val="O_THAO9"/>
      <sheetName val="Q_TRUNG9"/>
      <sheetName val="Y_THANH9"/>
      <sheetName val="Sheet2_(2)9"/>
      <sheetName val="KH_2003_(moi_max)9"/>
      <sheetName val="Interim_payment9"/>
      <sheetName val="Bid_Sum9"/>
      <sheetName val="Item_B9"/>
      <sheetName val="Dg_A9"/>
      <sheetName val="Dg_B&amp;C9"/>
      <sheetName val="Material_at_site9"/>
      <sheetName val="Bang_VL9"/>
      <sheetName val="VL(No_V-c)9"/>
      <sheetName val="He_so9"/>
      <sheetName val="PL_Vua9"/>
      <sheetName val="Chitieu-dam_cac_loai9"/>
      <sheetName val="DG_Dam9"/>
      <sheetName val="DG_chung9"/>
      <sheetName val="VL-dac_chung9"/>
      <sheetName val="CT_1md_&amp;_dau_cong9"/>
      <sheetName val="Tong_hop9"/>
      <sheetName val="CT_cong9"/>
      <sheetName val="dg_cong9"/>
      <sheetName val="CDSL_(2)9"/>
      <sheetName val="__9"/>
      <sheetName val="san_vuon9"/>
      <sheetName val="khu_phu_tro9"/>
      <sheetName val="Thuyet_minh9"/>
      <sheetName val="be_tong9"/>
      <sheetName val="Tong_hop_thep9"/>
      <sheetName val="phan_tich_DG9"/>
      <sheetName val="gia_vat_lieu9"/>
      <sheetName val="gia_xe_may9"/>
      <sheetName val="gia_nhan_cong9"/>
      <sheetName val="BCC_(2)9"/>
      <sheetName val="Bao_cao9"/>
      <sheetName val="Bao_cao_29"/>
      <sheetName val="Khoi_luong9"/>
      <sheetName val="Khoi_luong_mat9"/>
      <sheetName val="Bang_ke9"/>
      <sheetName val="T_HopKL9"/>
      <sheetName val="S_Luong9"/>
      <sheetName val="D_Dap9"/>
      <sheetName val="Q_Toan9"/>
      <sheetName val="Phan_tich_chi_phi9"/>
      <sheetName val="Chi_phi_nen_theo_BVTC9"/>
      <sheetName val="nhan_cong_phu9"/>
      <sheetName val="nhan_cong_Hung9"/>
      <sheetName val="Nhan_cong9"/>
      <sheetName val="Khoi_luong_nen_theo_BVTC9"/>
      <sheetName val="cap_cho_cac_DT9"/>
      <sheetName val="Ung_-_hoan9"/>
      <sheetName val="CP_may9"/>
      <sheetName val="Phu_luc9"/>
      <sheetName val="Gia_trÞ9"/>
      <sheetName val="DS_them_luong_qui_4-20029"/>
      <sheetName val="Phuc_loi_2-9-029"/>
      <sheetName val="Thuong_nhan_dip_21-12-029"/>
      <sheetName val="Thuong_dip_nhan_danh_hieu_AHL§9"/>
      <sheetName val="Thang_luong_thu_13_nam_20029"/>
      <sheetName val="Luong_SX#_dip_Tet_Qui_Mui(dong9"/>
      <sheetName val="CT_Duong9"/>
      <sheetName val="D_gia9"/>
      <sheetName val="T_hop9"/>
      <sheetName val="CtP_tro9"/>
      <sheetName val="Nha_moi9"/>
      <sheetName val="TT-T_Tron_So_29"/>
      <sheetName val="Ct_Dam_9"/>
      <sheetName val="Ct_Duoi9"/>
      <sheetName val="Ct_Tren9"/>
      <sheetName val="D_giaMay9"/>
      <sheetName val="26+180-400_29"/>
      <sheetName val="26+180_Sub19"/>
      <sheetName val="26+180_Sub49"/>
      <sheetName val="26+180-400_5(k95)9"/>
      <sheetName val="26+400-620_3(k95)9"/>
      <sheetName val="26+400-640_1(k95)9"/>
      <sheetName val="26+960-27+150_99"/>
      <sheetName val="26+960-27+150_109"/>
      <sheetName val="26+960-27+150_119"/>
      <sheetName val="26+960-27+150_129"/>
      <sheetName val="26+960-27+150_5(k95)9"/>
      <sheetName val="26+960-27+150_4(k95)9"/>
      <sheetName val="26+960-27+150_1(k95)9"/>
      <sheetName val="27+500-700_5(k95)9"/>
      <sheetName val="27+500-700_4(k95)9"/>
      <sheetName val="27+500-700_3(k95)9"/>
      <sheetName val="27+500-700_1(k95)9"/>
      <sheetName val="27+740-920_3(k95)9"/>
      <sheetName val="27+740-920_219"/>
      <sheetName val="27+920-28+040_6,79"/>
      <sheetName val="27+920-28+040_109"/>
      <sheetName val="27+920-28+160_Su39"/>
      <sheetName val="28+160-28+420_5K959"/>
      <sheetName val="28+430-657_79"/>
      <sheetName val="Km28+430-657_89"/>
      <sheetName val="28+430-657_99"/>
      <sheetName val="28+430-667_109"/>
      <sheetName val="28+430-657_119"/>
      <sheetName val="28+430-657_4k959"/>
      <sheetName val="28+500-657_189"/>
      <sheetName val="28+520-657_199"/>
      <sheetName val="C_TIEU9"/>
      <sheetName val="T_Luong9"/>
      <sheetName val="T_HAO9"/>
      <sheetName val="DT_TUYEN9"/>
      <sheetName val="DT_GIA9"/>
      <sheetName val="KHDT_(2)9"/>
      <sheetName val="CL_9"/>
      <sheetName val="KQ_(2)9"/>
      <sheetName val="Quang_Tri9"/>
      <sheetName val="Da_Nang9"/>
      <sheetName val="Quang_Nam9"/>
      <sheetName val="Quang_Ngai9"/>
      <sheetName val="TH_DH-QN9"/>
      <sheetName val="KP_HD9"/>
      <sheetName val="DB_HD9"/>
      <sheetName val="vat_tu9"/>
      <sheetName val="Thep_9"/>
      <sheetName val="Chi_tiet_Khoi_luong9"/>
      <sheetName val="TH_khoi_luong9"/>
      <sheetName val="Chiet_tinh_vat_lieu_9"/>
      <sheetName val="TH_KL_VL9"/>
      <sheetName val="AC_PC9"/>
      <sheetName val="TAI_TRONG9"/>
      <sheetName val="NOI_LUC9"/>
      <sheetName val="TINH_DUYET_THTT_CHINH9"/>
      <sheetName val="TDUYET_THTT_PHU9"/>
      <sheetName val="TINH_DAO_DONG_VA_DO_VONG9"/>
      <sheetName val="TINH_NEO9"/>
      <sheetName val="tong_hop_thanh_toan_thue9"/>
      <sheetName val="bang_ke_nop_thue9"/>
      <sheetName val="Tonh_hop_chi_phi9"/>
      <sheetName val="BK_chi_phi9"/>
      <sheetName val="KTra_DS_va_thue_GTGT9"/>
      <sheetName val="Kiãøm_tra_DS_thue_GTGT9"/>
      <sheetName val="XUAT(gia_von)9"/>
      <sheetName val="Xuat_(gia_ban)9"/>
      <sheetName val="Dchinh_TH_N-X-T9"/>
      <sheetName val="Tong_hop_N-X-T9"/>
      <sheetName val="thue_TH9"/>
      <sheetName val="tong_hop_20019"/>
      <sheetName val="qUYET_TOAN_THUE9"/>
      <sheetName val="BU_CTPH9"/>
      <sheetName val="BU_tran3+360_229"/>
      <sheetName val="Tran3+360_229"/>
      <sheetName val="BU_tran2+386_49"/>
      <sheetName val="Tran2+386_49"/>
      <sheetName val="DTcong_4-59"/>
      <sheetName val="Bu_1-29"/>
      <sheetName val="Bu_12-139"/>
      <sheetName val="DTcong_12-139"/>
      <sheetName val="DT_cong13-13+9"/>
      <sheetName val="BU-_nhanh9"/>
      <sheetName val="dtcong_nh1-29"/>
      <sheetName val="dtcong_nh0-19"/>
      <sheetName val="BU_11-129"/>
      <sheetName val="DTcong_11-129"/>
      <sheetName val="Pr-_CC9"/>
      <sheetName val="MD_3-49"/>
      <sheetName val="ND_3-49"/>
      <sheetName val="MD_1-29"/>
      <sheetName val="ND_1-29"/>
      <sheetName val="MD_0-19"/>
      <sheetName val="ND_0-19"/>
      <sheetName val="KL_tong9"/>
      <sheetName val="TH_(T1-6)9"/>
      <sheetName val="_NL9"/>
      <sheetName val="_NL_(2)9"/>
      <sheetName val="CDTHCT_(3)9"/>
      <sheetName val="thkl_(2)9"/>
      <sheetName val="long_tec9"/>
      <sheetName val="cd_viaK0-T69"/>
      <sheetName val="cdvia_T6-Tc249"/>
      <sheetName val="cdvia_Tc24-T469"/>
      <sheetName val="cd_btnL2k0+361-T199"/>
      <sheetName val="CT_xa9"/>
      <sheetName val="CDTHU_CHI_T19"/>
      <sheetName val="THUCHI_29"/>
      <sheetName val="THU_CHI39"/>
      <sheetName val="THU_CHI_49"/>
      <sheetName val="THU_CHI59"/>
      <sheetName val="THU_CHI_69"/>
      <sheetName val="TU_CHI_79"/>
      <sheetName val="THU_CHI99"/>
      <sheetName val="THU_CHI_89"/>
      <sheetName val="THU_CHI_109"/>
      <sheetName val="THU_CHI_119"/>
      <sheetName val="THU_CHI_129"/>
      <sheetName val="Xep_hang_2019"/>
      <sheetName val="toan_Cty9"/>
      <sheetName val="Cong_ty9"/>
      <sheetName val="XN_29"/>
      <sheetName val="XN_ong_CHi9"/>
      <sheetName val="N_XDCT&amp;_XKLD9"/>
      <sheetName val="CN_HCM9"/>
      <sheetName val="TT_XKLD(Nhan)9"/>
      <sheetName val="Ong_Hong9"/>
      <sheetName val="CN_hung_yen9"/>
      <sheetName val="Dong_nai9"/>
      <sheetName val="K249_K989"/>
      <sheetName val="K249_K98_(2)9"/>
      <sheetName val="K251_K989"/>
      <sheetName val="K251_SBase9"/>
      <sheetName val="K251_AC9"/>
      <sheetName val="K252_K989"/>
      <sheetName val="K252_SBase9"/>
      <sheetName val="K252_AC9"/>
      <sheetName val="K253_K989"/>
      <sheetName val="K253_Subbase9"/>
      <sheetName val="K253_Base_9"/>
      <sheetName val="K253_SBase9"/>
      <sheetName val="K253_AC9"/>
      <sheetName val="K255_SBase9"/>
      <sheetName val="K259_K989"/>
      <sheetName val="K259_Subbase9"/>
      <sheetName val="K259_Base_9"/>
      <sheetName val="K259_AC9"/>
      <sheetName val="K260_K989"/>
      <sheetName val="K260_Subbase9"/>
      <sheetName val="K260_Base9"/>
      <sheetName val="K260_AC9"/>
      <sheetName val="K261_K989"/>
      <sheetName val="K261_Base9"/>
      <sheetName val="K261_AC9"/>
      <sheetName val="KL_Tram_Cty9"/>
      <sheetName val="Gam_may_Cty9"/>
      <sheetName val="KL_tram_KH9"/>
      <sheetName val="Gam_may_KH9"/>
      <sheetName val="Cach_dien9"/>
      <sheetName val="Mang_tai9"/>
      <sheetName val="KL_DDK9"/>
      <sheetName val="Mang_tai_DDK9"/>
      <sheetName val="KL_DDK0,49"/>
      <sheetName val="TT_Ky_thuat9"/>
      <sheetName val="CT_moi9"/>
      <sheetName val="Tu_dien9"/>
      <sheetName val="May_cat9"/>
      <sheetName val="Dao_Cly9"/>
      <sheetName val="Dao_Ptai9"/>
      <sheetName val="Tu_RMU9"/>
      <sheetName val="C_set9"/>
      <sheetName val="Sco_Cap9"/>
      <sheetName val="Sco_TB9"/>
      <sheetName val="TN_tram9"/>
      <sheetName val="TN_C_set9"/>
      <sheetName val="TN_TD_DDay9"/>
      <sheetName val="Phan_chung9"/>
      <sheetName val="cong_Q29"/>
      <sheetName val="T_U_luong_Q19"/>
      <sheetName val="T_U_luong_Q29"/>
      <sheetName val="T_U_luong_Q39"/>
      <sheetName val="Quyet_toan9"/>
      <sheetName val="Thu_hoi9"/>
      <sheetName val="Lai_vay9"/>
      <sheetName val="Tien_vay9"/>
      <sheetName val="Cong_no9"/>
      <sheetName val="Cop_pha9"/>
      <sheetName val="Gia_DAN9"/>
      <sheetName val="Phu_luc_HD9"/>
      <sheetName val="Gia_du_thau9"/>
      <sheetName val="Ca_xe9"/>
      <sheetName val="Dc_Dau9"/>
      <sheetName val="_o_to_Hien_89"/>
      <sheetName val="_o_to_Hien99"/>
      <sheetName val="_o_to_Hien109"/>
      <sheetName val="_o_to_Hien119"/>
      <sheetName val="_o_to_Hien12)9"/>
      <sheetName val="_o_to_Hien110"/>
      <sheetName val="_o_to_Hien29"/>
      <sheetName val="_o_to_Hien39"/>
      <sheetName val="_o_to_Hien49"/>
      <sheetName val="_o_to_Hien59"/>
      <sheetName val="_o_to_Phong_89"/>
      <sheetName val="_o_to_Phong99"/>
      <sheetName val="_o_to_Phong109"/>
      <sheetName val="_o_to_Phong119"/>
      <sheetName val="_o_to_Phong12)9"/>
      <sheetName val="_o_to_Phong110"/>
      <sheetName val="_o_to_Phong29"/>
      <sheetName val="_o_to_Phong39"/>
      <sheetName val="_o_to_Phong49"/>
      <sheetName val="_o_to_Phong59"/>
      <sheetName val="_o_to_Dung_8_9"/>
      <sheetName val="_D_tt_dau89"/>
      <sheetName val="_o_to_Dung_99"/>
      <sheetName val="_D9_tt_dau9"/>
      <sheetName val="_D10_tt_dau9"/>
      <sheetName val="_o_to_Dung_109"/>
      <sheetName val="_o_to_Dung_119"/>
      <sheetName val="_o_to_Dung_12)9"/>
      <sheetName val="_o_to_Dung_110"/>
      <sheetName val="_o_to_Dung29"/>
      <sheetName val="_o_to_Dung39"/>
      <sheetName val="_o_to_Dung49"/>
      <sheetName val="_o_totrongT10-129"/>
      <sheetName val="_o_totrongT29"/>
      <sheetName val="_o_totrungT10-129"/>
      <sheetName val="_o_toMinhT10-12_9"/>
      <sheetName val="_o_toMinhT29"/>
      <sheetName val="_o_toTrieuT10-12__9"/>
      <sheetName val="Luong_8_SP9"/>
      <sheetName val="Luong_9_SP_9"/>
      <sheetName val="Luong_10_SP_9"/>
      <sheetName val="Luong_11_SP_9"/>
      <sheetName val="Luong_12_SP9"/>
      <sheetName val="Luong_1_SP19"/>
      <sheetName val="Luong_2_SP29"/>
      <sheetName val="Luong_3_SP39"/>
      <sheetName val="Luong_4_SP49"/>
      <sheetName val="Luong_4_SP59"/>
      <sheetName val="KL_VL9"/>
      <sheetName val="QT_9-69"/>
      <sheetName val="Thuong_luu_HB9"/>
      <sheetName val="QT_Ky_T9"/>
      <sheetName val="bc_vt_TON_BAI9"/>
      <sheetName val="QT_Duoc_(Hai)9"/>
      <sheetName val="sent_to9"/>
      <sheetName val="KLTong_hop9"/>
      <sheetName val="Lan_can9"/>
      <sheetName val="Ranh_doc_(2)9"/>
      <sheetName val="Ranh_doc9"/>
      <sheetName val="Coc_tieu9"/>
      <sheetName val="Bien_bao9"/>
      <sheetName val="Nan_tuyen9"/>
      <sheetName val="Lan_19"/>
      <sheetName val="Lan__29"/>
      <sheetName val="Lan_39"/>
      <sheetName val="Gia_tri9"/>
      <sheetName val="Lan_59"/>
      <sheetName val="Cong_hop9"/>
      <sheetName val="kldukien_(107)9"/>
      <sheetName val="qui1_(2)9"/>
      <sheetName val="cap_so_lan_29"/>
      <sheetName val="cap_so_BHXH9"/>
      <sheetName val="tru_tien9"/>
      <sheetName val="yt_q29"/>
      <sheetName val="c45_t39"/>
      <sheetName val="c45_t69"/>
      <sheetName val="BHYT_Q3_20039"/>
      <sheetName val="C45_t79"/>
      <sheetName val="C47-t07_20039"/>
      <sheetName val="C45_t89"/>
      <sheetName val="C47-t08_20039"/>
      <sheetName val="C45_t099"/>
      <sheetName val="C47-t09_20039"/>
      <sheetName val="C47_T129"/>
      <sheetName val="BHYT_Q4-20039"/>
      <sheetName val="C45_T109"/>
      <sheetName val="binh_do9"/>
      <sheetName val="cot_lieu9"/>
      <sheetName val="van_khuon9"/>
      <sheetName val="CT_BT9"/>
      <sheetName val="lay_mau9"/>
      <sheetName val="mat_ngoai_goi9"/>
      <sheetName val="coc_tram-bt9"/>
      <sheetName val="cong_bien_t1016"/>
      <sheetName val="luong_t9_16"/>
      <sheetName val="bb_t916"/>
      <sheetName val="KL_XL200016"/>
      <sheetName val="Chiet_tinh16"/>
      <sheetName val="Van_chuyen16"/>
      <sheetName val="THKP_(2)16"/>
      <sheetName val="T_Bi16"/>
      <sheetName val="Thiet_ke16"/>
      <sheetName val="K_luong16"/>
      <sheetName val="TT_L216"/>
      <sheetName val="TT_L116"/>
      <sheetName val="Thue_Ngoai16"/>
      <sheetName val="Dong_Dau16"/>
      <sheetName val="Dong_Dau_(2)16"/>
      <sheetName val="Sau_dong16"/>
      <sheetName val="Ma_xa16"/>
      <sheetName val="My_dinh16"/>
      <sheetName val="Tong_cong16"/>
      <sheetName val="Chi_tiet_-_Dv_lap16"/>
      <sheetName val="TH_KHTC16"/>
      <sheetName val="Gia_VL16"/>
      <sheetName val="Bang_gia_ca_may16"/>
      <sheetName val="Bang_luong_CB16"/>
      <sheetName val="Bang_P_tich_CT16"/>
      <sheetName val="D_toan_chi_tiet16"/>
      <sheetName val="Bang_TH_Dtoan16"/>
      <sheetName val="LUAN_CHUYEN16"/>
      <sheetName val="KE_QUY16"/>
      <sheetName val="LUONGGIAN_TIEP16"/>
      <sheetName val="VAY_VON16"/>
      <sheetName val="O_THAO16"/>
      <sheetName val="Q_TRUNG16"/>
      <sheetName val="Y_THANH16"/>
      <sheetName val="Sheet2_(2)16"/>
      <sheetName val="KH_2003_(moi_max)16"/>
      <sheetName val="Interim_payment16"/>
      <sheetName val="Bid_Sum16"/>
      <sheetName val="Item_B16"/>
      <sheetName val="Dg_A16"/>
      <sheetName val="Dg_B&amp;C16"/>
      <sheetName val="Material_at_site16"/>
      <sheetName val="Bang_VL16"/>
      <sheetName val="VL(No_V-c)16"/>
      <sheetName val="He_so16"/>
      <sheetName val="PL_Vua16"/>
      <sheetName val="Chitieu-dam_cac_loai16"/>
      <sheetName val="DG_Dam16"/>
      <sheetName val="DG_chung16"/>
      <sheetName val="VL-dac_chung16"/>
      <sheetName val="CT_1md_&amp;_dau_cong16"/>
      <sheetName val="Tong_hop16"/>
      <sheetName val="CT_cong16"/>
      <sheetName val="dg_cong16"/>
      <sheetName val="CDSL_(2)16"/>
      <sheetName val="__16"/>
      <sheetName val="san_vuon16"/>
      <sheetName val="khu_phu_tro16"/>
      <sheetName val="Thuyet_minh16"/>
      <sheetName val="be_tong16"/>
      <sheetName val="Tong_hop_thep16"/>
      <sheetName val="phan_tich_DG16"/>
      <sheetName val="gia_vat_lieu16"/>
      <sheetName val="gia_xe_may16"/>
      <sheetName val="gia_nhan_cong16"/>
      <sheetName val="BCC_(2)16"/>
      <sheetName val="Bao_cao16"/>
      <sheetName val="Bao_cao_216"/>
      <sheetName val="Khoi_luong16"/>
      <sheetName val="Khoi_luong_mat16"/>
      <sheetName val="Bang_ke16"/>
      <sheetName val="T_HopKL16"/>
      <sheetName val="S_Luong16"/>
      <sheetName val="D_Dap16"/>
      <sheetName val="Q_Toan16"/>
      <sheetName val="Phan_tich_chi_phi16"/>
      <sheetName val="Chi_phi_nen_theo_BVTC16"/>
      <sheetName val="nhan_cong_phu16"/>
      <sheetName val="nhan_cong_Hung16"/>
      <sheetName val="Nhan_cong16"/>
      <sheetName val="Khoi_luong_nen_theo_BVTC16"/>
      <sheetName val="cap_cho_cac_DT16"/>
      <sheetName val="Ung_-_hoan16"/>
      <sheetName val="CP_may16"/>
      <sheetName val="Phu_luc16"/>
      <sheetName val="Gia_trÞ16"/>
      <sheetName val="DS_them_luong_qui_4-200216"/>
      <sheetName val="Phuc_loi_2-9-0216"/>
      <sheetName val="Thuong_nhan_dip_21-12-0216"/>
      <sheetName val="Thuong_dip_nhan_danh_hieu_AHL16"/>
      <sheetName val="Thang_luong_thu_13_nam_200216"/>
      <sheetName val="Luong_SX#_dip_Tet_Qui_Mui(don16"/>
      <sheetName val="CT_Duong16"/>
      <sheetName val="D_gia16"/>
      <sheetName val="T_hop16"/>
      <sheetName val="CtP_tro16"/>
      <sheetName val="Nha_moi16"/>
      <sheetName val="TT-T_Tron_So_216"/>
      <sheetName val="Ct_Dam_16"/>
      <sheetName val="Ct_Duoi16"/>
      <sheetName val="Ct_Tren16"/>
      <sheetName val="D_giaMay16"/>
      <sheetName val="26+180-400_216"/>
      <sheetName val="26+180_Sub116"/>
      <sheetName val="26+180_Sub416"/>
      <sheetName val="26+180-400_5(k95)16"/>
      <sheetName val="26+400-620_3(k95)16"/>
      <sheetName val="26+400-640_1(k95)16"/>
      <sheetName val="26+960-27+150_916"/>
      <sheetName val="26+960-27+150_1016"/>
      <sheetName val="26+960-27+150_1116"/>
      <sheetName val="26+960-27+150_1216"/>
      <sheetName val="26+960-27+150_5(k95)16"/>
      <sheetName val="26+960-27+150_4(k95)16"/>
      <sheetName val="26+960-27+150_1(k95)16"/>
      <sheetName val="27+500-700_5(k95)16"/>
      <sheetName val="27+500-700_4(k95)16"/>
      <sheetName val="27+500-700_3(k95)16"/>
      <sheetName val="27+500-700_1(k95)16"/>
      <sheetName val="27+740-920_3(k95)16"/>
      <sheetName val="27+740-920_2116"/>
      <sheetName val="27+920-28+040_6,716"/>
      <sheetName val="27+920-28+040_1016"/>
      <sheetName val="27+920-28+160_Su316"/>
      <sheetName val="28+160-28+420_5K9516"/>
      <sheetName val="28+430-657_716"/>
      <sheetName val="Km28+430-657_816"/>
      <sheetName val="28+430-657_916"/>
      <sheetName val="28+430-667_1016"/>
      <sheetName val="28+430-657_1116"/>
      <sheetName val="28+430-657_4k9516"/>
      <sheetName val="28+500-657_1816"/>
      <sheetName val="28+520-657_1916"/>
      <sheetName val="C_TIEU16"/>
      <sheetName val="T_Luong16"/>
      <sheetName val="T_HAO16"/>
      <sheetName val="DT_TUYEN16"/>
      <sheetName val="DT_GIA16"/>
      <sheetName val="KHDT_(2)16"/>
      <sheetName val="CL_16"/>
      <sheetName val="KQ_(2)16"/>
      <sheetName val="Quang_Tri16"/>
      <sheetName val="Da_Nang16"/>
      <sheetName val="Quang_Nam16"/>
      <sheetName val="Quang_Ngai16"/>
      <sheetName val="TH_DH-QN16"/>
      <sheetName val="KP_HD16"/>
      <sheetName val="DB_HD16"/>
      <sheetName val="vat_tu16"/>
      <sheetName val="Thep_16"/>
      <sheetName val="Chi_tiet_Khoi_luong16"/>
      <sheetName val="TH_khoi_luong16"/>
      <sheetName val="Chiet_tinh_vat_lieu_16"/>
      <sheetName val="TH_KL_VL16"/>
      <sheetName val="AC_PC16"/>
      <sheetName val="TAI_TRONG16"/>
      <sheetName val="NOI_LUC16"/>
      <sheetName val="TINH_DUYET_THTT_CHINH16"/>
      <sheetName val="TDUYET_THTT_PHU16"/>
      <sheetName val="TINH_DAO_DONG_VA_DO_VONG16"/>
      <sheetName val="TINH_NEO16"/>
      <sheetName val="tong_hop_thanh_toan_thue16"/>
      <sheetName val="bang_ke_nop_thue16"/>
      <sheetName val="Tonh_hop_chi_phi16"/>
      <sheetName val="BK_chi_phi16"/>
      <sheetName val="KTra_DS_va_thue_GTGT16"/>
      <sheetName val="Kiãøm_tra_DS_thue_GTGT16"/>
      <sheetName val="XUAT(gia_von)16"/>
      <sheetName val="Xuat_(gia_ban)16"/>
      <sheetName val="Dchinh_TH_N-X-T16"/>
      <sheetName val="Tong_hop_N-X-T16"/>
      <sheetName val="thue_TH16"/>
      <sheetName val="tong_hop_200116"/>
      <sheetName val="qUYET_TOAN_THUE16"/>
      <sheetName val="BU_CTPH16"/>
      <sheetName val="BU_tran3+360_2216"/>
      <sheetName val="Tran3+360_2216"/>
      <sheetName val="BU_tran2+386_416"/>
      <sheetName val="Tran2+386_416"/>
      <sheetName val="DTcong_4-516"/>
      <sheetName val="Bu_1-216"/>
      <sheetName val="Bu_12-1316"/>
      <sheetName val="DTcong_12-1316"/>
      <sheetName val="DT_cong13-13+16"/>
      <sheetName val="BU-_nhanh16"/>
      <sheetName val="dtcong_nh1-216"/>
      <sheetName val="dtcong_nh0-116"/>
      <sheetName val="BU_11-1216"/>
      <sheetName val="DTcong_11-1216"/>
      <sheetName val="Pr-_CC16"/>
      <sheetName val="MD_3-416"/>
      <sheetName val="ND_3-416"/>
      <sheetName val="MD_1-216"/>
      <sheetName val="ND_1-216"/>
      <sheetName val="MD_0-116"/>
      <sheetName val="ND_0-116"/>
      <sheetName val="KL_tong16"/>
      <sheetName val="TH_(T1-6)16"/>
      <sheetName val="_NL16"/>
      <sheetName val="_NL_(2)16"/>
      <sheetName val="CDTHCT_(3)16"/>
      <sheetName val="thkl_(2)16"/>
      <sheetName val="long_tec16"/>
      <sheetName val="cd_viaK0-T616"/>
      <sheetName val="cdvia_T6-Tc2416"/>
      <sheetName val="cdvia_Tc24-T4616"/>
      <sheetName val="cd_btnL2k0+361-T1916"/>
      <sheetName val="CT_xa16"/>
      <sheetName val="CDTHU_CHI_T116"/>
      <sheetName val="THUCHI_216"/>
      <sheetName val="THU_CHI316"/>
      <sheetName val="THU_CHI_416"/>
      <sheetName val="THU_CHI516"/>
      <sheetName val="THU_CHI_616"/>
      <sheetName val="TU_CHI_716"/>
      <sheetName val="THU_CHI916"/>
      <sheetName val="THU_CHI_816"/>
      <sheetName val="THU_CHI_1016"/>
      <sheetName val="THU_CHI_1116"/>
      <sheetName val="THU_CHI_1216"/>
      <sheetName val="Xep_hang_20116"/>
      <sheetName val="toan_Cty16"/>
      <sheetName val="Cong_ty16"/>
      <sheetName val="XN_216"/>
      <sheetName val="XN_ong_CHi16"/>
      <sheetName val="N_XDCT&amp;_XKLD16"/>
      <sheetName val="CN_HCM16"/>
      <sheetName val="TT_XKLD(Nhan)16"/>
      <sheetName val="Ong_Hong16"/>
      <sheetName val="CN_hung_yen16"/>
      <sheetName val="Dong_nai16"/>
      <sheetName val="K249_K9816"/>
      <sheetName val="K249_K98_(2)16"/>
      <sheetName val="K251_K9816"/>
      <sheetName val="K251_SBase16"/>
      <sheetName val="K251_AC16"/>
      <sheetName val="K252_K9816"/>
      <sheetName val="K252_SBase16"/>
      <sheetName val="K252_AC16"/>
      <sheetName val="K253_K9816"/>
      <sheetName val="K253_Subbase16"/>
      <sheetName val="K253_Base_16"/>
      <sheetName val="K253_SBase16"/>
      <sheetName val="K253_AC16"/>
      <sheetName val="K255_SBase16"/>
      <sheetName val="K259_K9816"/>
      <sheetName val="K259_Subbase16"/>
      <sheetName val="K259_Base_16"/>
      <sheetName val="K259_AC16"/>
      <sheetName val="K260_K9816"/>
      <sheetName val="K260_Subbase16"/>
      <sheetName val="K260_Base16"/>
      <sheetName val="K260_AC16"/>
      <sheetName val="K261_K9816"/>
      <sheetName val="K261_Base16"/>
      <sheetName val="K261_AC16"/>
      <sheetName val="KL_Tram_Cty16"/>
      <sheetName val="Gam_may_Cty16"/>
      <sheetName val="KL_tram_KH16"/>
      <sheetName val="Gam_may_KH16"/>
      <sheetName val="Cach_dien16"/>
      <sheetName val="Mang_tai16"/>
      <sheetName val="KL_DDK16"/>
      <sheetName val="Mang_tai_DDK16"/>
      <sheetName val="KL_DDK0,416"/>
      <sheetName val="TT_Ky_thuat16"/>
      <sheetName val="CT_moi16"/>
      <sheetName val="Tu_dien16"/>
      <sheetName val="May_cat16"/>
      <sheetName val="Dao_Cly16"/>
      <sheetName val="Dao_Ptai16"/>
      <sheetName val="Tu_RMU16"/>
      <sheetName val="C_set16"/>
      <sheetName val="Sco_Cap16"/>
      <sheetName val="Sco_TB16"/>
      <sheetName val="TN_tram16"/>
      <sheetName val="TN_C_set16"/>
      <sheetName val="TN_TD_DDay16"/>
      <sheetName val="Phan_chung16"/>
      <sheetName val="cong_Q216"/>
      <sheetName val="T_U_luong_Q116"/>
      <sheetName val="T_U_luong_Q216"/>
      <sheetName val="T_U_luong_Q316"/>
      <sheetName val="Quyet_toan16"/>
      <sheetName val="Thu_hoi16"/>
      <sheetName val="Lai_vay16"/>
      <sheetName val="Tien_vay16"/>
      <sheetName val="Cong_no16"/>
      <sheetName val="Cop_pha16"/>
      <sheetName val="Gia_DAN16"/>
      <sheetName val="Phu_luc_HD16"/>
      <sheetName val="Gia_du_thau16"/>
      <sheetName val="Ca_xe16"/>
      <sheetName val="Dc_Dau16"/>
      <sheetName val="_o_to_Hien_816"/>
      <sheetName val="_o_to_Hien916"/>
      <sheetName val="_o_to_Hien1016"/>
      <sheetName val="_o_to_Hien1116"/>
      <sheetName val="_o_to_Hien12)16"/>
      <sheetName val="_o_to_Hien126"/>
      <sheetName val="_o_to_Hien216"/>
      <sheetName val="_o_to_Hien316"/>
      <sheetName val="_o_to_Hien416"/>
      <sheetName val="_o_to_Hien516"/>
      <sheetName val="_o_to_Phong_816"/>
      <sheetName val="_o_to_Phong916"/>
      <sheetName val="_o_to_Phong1016"/>
      <sheetName val="_o_to_Phong1116"/>
      <sheetName val="_o_to_Phong12)16"/>
      <sheetName val="_o_to_Phong126"/>
      <sheetName val="_o_to_Phong216"/>
      <sheetName val="_o_to_Phong316"/>
      <sheetName val="_o_to_Phong416"/>
      <sheetName val="_o_to_Phong516"/>
      <sheetName val="_o_to_Dung_8_16"/>
      <sheetName val="_D_tt_dau816"/>
      <sheetName val="_o_to_Dung_916"/>
      <sheetName val="_D9_tt_dau16"/>
      <sheetName val="_D10_tt_dau16"/>
      <sheetName val="_o_to_Dung_1016"/>
      <sheetName val="_o_to_Dung_1116"/>
      <sheetName val="_o_to_Dung_12)16"/>
      <sheetName val="_o_to_Dung_126"/>
      <sheetName val="_o_to_Dung216"/>
      <sheetName val="_o_to_Dung316"/>
      <sheetName val="_o_to_Dung416"/>
      <sheetName val="_o_totrongT10-1216"/>
      <sheetName val="_o_totrongT216"/>
      <sheetName val="_o_totrungT10-1216"/>
      <sheetName val="_o_toMinhT10-12_16"/>
      <sheetName val="_o_toMinhT216"/>
      <sheetName val="_o_toTrieuT10-12__16"/>
      <sheetName val="Luong_8_SP16"/>
      <sheetName val="Luong_9_SP_16"/>
      <sheetName val="Luong_10_SP_16"/>
      <sheetName val="Luong_11_SP_16"/>
      <sheetName val="Luong_12_SP16"/>
      <sheetName val="Luong_1_SP116"/>
      <sheetName val="Luong_2_SP216"/>
      <sheetName val="Luong_3_SP316"/>
      <sheetName val="Luong_4_SP416"/>
      <sheetName val="Luong_4_SP516"/>
      <sheetName val="KL_VL16"/>
      <sheetName val="QT_9-616"/>
      <sheetName val="Thuong_luu_HB16"/>
      <sheetName val="QT_Ky_T16"/>
      <sheetName val="bc_vt_TON_BAI16"/>
      <sheetName val="QT_Duoc_(Hai)16"/>
      <sheetName val="sent_to16"/>
      <sheetName val="KLTong_hop16"/>
      <sheetName val="Lan_can16"/>
      <sheetName val="Ranh_doc_(2)16"/>
      <sheetName val="Ranh_doc16"/>
      <sheetName val="Coc_tieu16"/>
      <sheetName val="Bien_bao16"/>
      <sheetName val="Nan_tuyen16"/>
      <sheetName val="Lan_116"/>
      <sheetName val="Lan__216"/>
      <sheetName val="Lan_316"/>
      <sheetName val="Gia_tri16"/>
      <sheetName val="Lan_516"/>
      <sheetName val="Cong_hop16"/>
      <sheetName val="kldukien_(107)16"/>
      <sheetName val="qui1_(2)16"/>
      <sheetName val="cap_so_lan_216"/>
      <sheetName val="cap_so_BHXH16"/>
      <sheetName val="tru_tien16"/>
      <sheetName val="yt_q216"/>
      <sheetName val="c45_t316"/>
      <sheetName val="c45_t616"/>
      <sheetName val="BHYT_Q3_200316"/>
      <sheetName val="C45_t716"/>
      <sheetName val="C47-t07_200316"/>
      <sheetName val="C45_t816"/>
      <sheetName val="C47-t08_200316"/>
      <sheetName val="C45_t0916"/>
      <sheetName val="C47-t09_200316"/>
      <sheetName val="C47_T1216"/>
      <sheetName val="BHYT_Q4-200316"/>
      <sheetName val="C45_T1016"/>
      <sheetName val="binh_do16"/>
      <sheetName val="cot_lieu16"/>
      <sheetName val="van_khuon16"/>
      <sheetName val="CT_BT16"/>
      <sheetName val="lay_mau16"/>
      <sheetName val="mat_ngoai_goi16"/>
      <sheetName val="coc_tram-bt16"/>
      <sheetName val="cong_bien_t1014"/>
      <sheetName val="luong_t9_14"/>
      <sheetName val="bb_t914"/>
      <sheetName val="KL_XL200014"/>
      <sheetName val="Chiet_tinh14"/>
      <sheetName val="Van_chuyen14"/>
      <sheetName val="THKP_(2)14"/>
      <sheetName val="T_Bi14"/>
      <sheetName val="Thiet_ke14"/>
      <sheetName val="K_luong14"/>
      <sheetName val="TT_L214"/>
      <sheetName val="TT_L114"/>
      <sheetName val="Thue_Ngoai14"/>
      <sheetName val="Dong_Dau14"/>
      <sheetName val="Dong_Dau_(2)14"/>
      <sheetName val="Sau_dong14"/>
      <sheetName val="Ma_xa14"/>
      <sheetName val="My_dinh14"/>
      <sheetName val="Tong_cong14"/>
      <sheetName val="Chi_tiet_-_Dv_lap14"/>
      <sheetName val="TH_KHTC14"/>
      <sheetName val="Gia_VL14"/>
      <sheetName val="Bang_gia_ca_may14"/>
      <sheetName val="Bang_luong_CB14"/>
      <sheetName val="Bang_P_tich_CT14"/>
      <sheetName val="D_toan_chi_tiet14"/>
      <sheetName val="Bang_TH_Dtoan14"/>
      <sheetName val="LUAN_CHUYEN14"/>
      <sheetName val="KE_QUY14"/>
      <sheetName val="LUONGGIAN_TIEP14"/>
      <sheetName val="VAY_VON14"/>
      <sheetName val="O_THAO14"/>
      <sheetName val="Q_TRUNG14"/>
      <sheetName val="Y_THANH14"/>
      <sheetName val="Sheet2_(2)14"/>
      <sheetName val="KH_2003_(moi_max)14"/>
      <sheetName val="Interim_payment14"/>
      <sheetName val="Bid_Sum14"/>
      <sheetName val="Item_B14"/>
      <sheetName val="Dg_A14"/>
      <sheetName val="Dg_B&amp;C14"/>
      <sheetName val="Material_at_site14"/>
      <sheetName val="Bang_VL14"/>
      <sheetName val="VL(No_V-c)14"/>
      <sheetName val="He_so14"/>
      <sheetName val="PL_Vua14"/>
      <sheetName val="Chitieu-dam_cac_loai14"/>
      <sheetName val="DG_Dam14"/>
      <sheetName val="DG_chung14"/>
      <sheetName val="VL-dac_chung14"/>
      <sheetName val="CT_1md_&amp;_dau_cong14"/>
      <sheetName val="Tong_hop14"/>
      <sheetName val="CT_cong14"/>
      <sheetName val="dg_cong14"/>
      <sheetName val="CDSL_(2)14"/>
      <sheetName val="__14"/>
      <sheetName val="san_vuon14"/>
      <sheetName val="khu_phu_tro14"/>
      <sheetName val="Thuyet_minh14"/>
      <sheetName val="be_tong14"/>
      <sheetName val="Tong_hop_thep14"/>
      <sheetName val="phan_tich_DG14"/>
      <sheetName val="gia_vat_lieu14"/>
      <sheetName val="gia_xe_may14"/>
      <sheetName val="gia_nhan_cong14"/>
      <sheetName val="BCC_(2)14"/>
      <sheetName val="Bao_cao14"/>
      <sheetName val="Bao_cao_214"/>
      <sheetName val="Khoi_luong14"/>
      <sheetName val="Khoi_luong_mat14"/>
      <sheetName val="Bang_ke14"/>
      <sheetName val="T_HopKL14"/>
      <sheetName val="S_Luong14"/>
      <sheetName val="D_Dap14"/>
      <sheetName val="Q_Toan14"/>
      <sheetName val="Phan_tich_chi_phi14"/>
      <sheetName val="Chi_phi_nen_theo_BVTC14"/>
      <sheetName val="nhan_cong_phu14"/>
      <sheetName val="nhan_cong_Hung14"/>
      <sheetName val="Nhan_cong14"/>
      <sheetName val="Khoi_luong_nen_theo_BVTC14"/>
      <sheetName val="cap_cho_cac_DT14"/>
      <sheetName val="Ung_-_hoan14"/>
      <sheetName val="CP_may14"/>
      <sheetName val="Phu_luc14"/>
      <sheetName val="Gia_trÞ14"/>
      <sheetName val="DS_them_luong_qui_4-200214"/>
      <sheetName val="Phuc_loi_2-9-0214"/>
      <sheetName val="Thuong_nhan_dip_21-12-0214"/>
      <sheetName val="Thuong_dip_nhan_danh_hieu_AHL14"/>
      <sheetName val="Thang_luong_thu_13_nam_200214"/>
      <sheetName val="Luong_SX#_dip_Tet_Qui_Mui(don14"/>
      <sheetName val="CT_Duong14"/>
      <sheetName val="D_gia14"/>
      <sheetName val="T_hop14"/>
      <sheetName val="CtP_tro14"/>
      <sheetName val="Nha_moi14"/>
      <sheetName val="TT-T_Tron_So_214"/>
      <sheetName val="Ct_Dam_14"/>
      <sheetName val="Ct_Duoi14"/>
      <sheetName val="Ct_Tren14"/>
      <sheetName val="D_giaMay14"/>
      <sheetName val="26+180-400_214"/>
      <sheetName val="26+180_Sub114"/>
      <sheetName val="26+180_Sub414"/>
      <sheetName val="26+180-400_5(k95)14"/>
      <sheetName val="26+400-620_3(k95)14"/>
      <sheetName val="26+400-640_1(k95)14"/>
      <sheetName val="26+960-27+150_914"/>
      <sheetName val="26+960-27+150_1014"/>
      <sheetName val="26+960-27+150_1114"/>
      <sheetName val="26+960-27+150_1214"/>
      <sheetName val="26+960-27+150_5(k95)14"/>
      <sheetName val="26+960-27+150_4(k95)14"/>
      <sheetName val="26+960-27+150_1(k95)14"/>
      <sheetName val="27+500-700_5(k95)14"/>
      <sheetName val="27+500-700_4(k95)14"/>
      <sheetName val="27+500-700_3(k95)14"/>
      <sheetName val="27+500-700_1(k95)14"/>
      <sheetName val="27+740-920_3(k95)14"/>
      <sheetName val="27+740-920_2114"/>
      <sheetName val="27+920-28+040_6,714"/>
      <sheetName val="27+920-28+040_1014"/>
      <sheetName val="27+920-28+160_Su314"/>
      <sheetName val="28+160-28+420_5K9514"/>
      <sheetName val="28+430-657_714"/>
      <sheetName val="Km28+430-657_814"/>
      <sheetName val="28+430-657_914"/>
      <sheetName val="28+430-667_1014"/>
      <sheetName val="28+430-657_1114"/>
      <sheetName val="28+430-657_4k9514"/>
      <sheetName val="28+500-657_1814"/>
      <sheetName val="28+520-657_1914"/>
      <sheetName val="C_TIEU14"/>
      <sheetName val="T_Luong14"/>
      <sheetName val="T_HAO14"/>
      <sheetName val="DT_TUYEN14"/>
      <sheetName val="DT_GIA14"/>
      <sheetName val="KHDT_(2)14"/>
      <sheetName val="CL_14"/>
      <sheetName val="KQ_(2)14"/>
      <sheetName val="Quang_Tri14"/>
      <sheetName val="Da_Nang14"/>
      <sheetName val="Quang_Nam14"/>
      <sheetName val="Quang_Ngai14"/>
      <sheetName val="TH_DH-QN14"/>
      <sheetName val="KP_HD14"/>
      <sheetName val="DB_HD14"/>
      <sheetName val="vat_tu14"/>
      <sheetName val="Thep_14"/>
      <sheetName val="Chi_tiet_Khoi_luong14"/>
      <sheetName val="TH_khoi_luong14"/>
      <sheetName val="Chiet_tinh_vat_lieu_14"/>
      <sheetName val="TH_KL_VL14"/>
      <sheetName val="AC_PC14"/>
      <sheetName val="TAI_TRONG14"/>
      <sheetName val="NOI_LUC14"/>
      <sheetName val="TINH_DUYET_THTT_CHINH14"/>
      <sheetName val="TDUYET_THTT_PHU14"/>
      <sheetName val="TINH_DAO_DONG_VA_DO_VONG14"/>
      <sheetName val="TINH_NEO14"/>
      <sheetName val="tong_hop_thanh_toan_thue14"/>
      <sheetName val="bang_ke_nop_thue14"/>
      <sheetName val="Tonh_hop_chi_phi14"/>
      <sheetName val="BK_chi_phi14"/>
      <sheetName val="KTra_DS_va_thue_GTGT14"/>
      <sheetName val="Kiãøm_tra_DS_thue_GTGT14"/>
      <sheetName val="XUAT(gia_von)14"/>
      <sheetName val="Xuat_(gia_ban)14"/>
      <sheetName val="Dchinh_TH_N-X-T14"/>
      <sheetName val="Tong_hop_N-X-T14"/>
      <sheetName val="thue_TH14"/>
      <sheetName val="tong_hop_200114"/>
      <sheetName val="qUYET_TOAN_THUE14"/>
      <sheetName val="BU_CTPH14"/>
      <sheetName val="BU_tran3+360_2214"/>
      <sheetName val="Tran3+360_2214"/>
      <sheetName val="BU_tran2+386_414"/>
      <sheetName val="Tran2+386_414"/>
      <sheetName val="DTcong_4-514"/>
      <sheetName val="Bu_1-214"/>
      <sheetName val="Bu_12-1314"/>
      <sheetName val="DTcong_12-1314"/>
      <sheetName val="DT_cong13-13+14"/>
      <sheetName val="BU-_nhanh14"/>
      <sheetName val="dtcong_nh1-214"/>
      <sheetName val="dtcong_nh0-114"/>
      <sheetName val="BU_11-1214"/>
      <sheetName val="DTcong_11-1214"/>
      <sheetName val="Pr-_CC14"/>
      <sheetName val="MD_3-414"/>
      <sheetName val="ND_3-414"/>
      <sheetName val="MD_1-214"/>
      <sheetName val="ND_1-214"/>
      <sheetName val="MD_0-114"/>
      <sheetName val="ND_0-114"/>
      <sheetName val="KL_tong14"/>
      <sheetName val="TH_(T1-6)14"/>
      <sheetName val="_NL14"/>
      <sheetName val="_NL_(2)14"/>
      <sheetName val="CDTHCT_(3)14"/>
      <sheetName val="thkl_(2)14"/>
      <sheetName val="long_tec14"/>
      <sheetName val="cd_viaK0-T614"/>
      <sheetName val="cdvia_T6-Tc2414"/>
      <sheetName val="cdvia_Tc24-T4614"/>
      <sheetName val="cd_btnL2k0+361-T1914"/>
      <sheetName val="CT_xa14"/>
      <sheetName val="CDTHU_CHI_T114"/>
      <sheetName val="THUCHI_214"/>
      <sheetName val="THU_CHI314"/>
      <sheetName val="THU_CHI_414"/>
      <sheetName val="THU_CHI514"/>
      <sheetName val="THU_CHI_614"/>
      <sheetName val="TU_CHI_714"/>
      <sheetName val="THU_CHI914"/>
      <sheetName val="THU_CHI_814"/>
      <sheetName val="THU_CHI_1014"/>
      <sheetName val="THU_CHI_1114"/>
      <sheetName val="THU_CHI_1214"/>
      <sheetName val="Xep_hang_20114"/>
      <sheetName val="toan_Cty14"/>
      <sheetName val="Cong_ty14"/>
      <sheetName val="XN_214"/>
      <sheetName val="XN_ong_CHi14"/>
      <sheetName val="N_XDCT&amp;_XKLD14"/>
      <sheetName val="CN_HCM14"/>
      <sheetName val="TT_XKLD(Nhan)14"/>
      <sheetName val="Ong_Hong14"/>
      <sheetName val="CN_hung_yen14"/>
      <sheetName val="Dong_nai14"/>
      <sheetName val="K249_K9814"/>
      <sheetName val="K249_K98_(2)14"/>
      <sheetName val="K251_K9814"/>
      <sheetName val="K251_SBase14"/>
      <sheetName val="K251_AC14"/>
      <sheetName val="K252_K9814"/>
      <sheetName val="K252_SBase14"/>
      <sheetName val="K252_AC14"/>
      <sheetName val="K253_K9814"/>
      <sheetName val="K253_Subbase14"/>
      <sheetName val="K253_Base_14"/>
      <sheetName val="K253_SBase14"/>
      <sheetName val="K253_AC14"/>
      <sheetName val="K255_SBase14"/>
      <sheetName val="K259_K9814"/>
      <sheetName val="K259_Subbase14"/>
      <sheetName val="K259_Base_14"/>
      <sheetName val="K259_AC14"/>
      <sheetName val="K260_K9814"/>
      <sheetName val="K260_Subbase14"/>
      <sheetName val="K260_Base14"/>
      <sheetName val="K260_AC14"/>
      <sheetName val="K261_K9814"/>
      <sheetName val="K261_Base14"/>
      <sheetName val="K261_AC14"/>
      <sheetName val="KL_Tram_Cty14"/>
      <sheetName val="Gam_may_Cty14"/>
      <sheetName val="KL_tram_KH14"/>
      <sheetName val="Gam_may_KH14"/>
      <sheetName val="Cach_dien14"/>
      <sheetName val="Mang_tai14"/>
      <sheetName val="KL_DDK14"/>
      <sheetName val="Mang_tai_DDK14"/>
      <sheetName val="KL_DDK0,414"/>
      <sheetName val="TT_Ky_thuat14"/>
      <sheetName val="CT_moi14"/>
      <sheetName val="Tu_dien14"/>
      <sheetName val="May_cat14"/>
      <sheetName val="Dao_Cly14"/>
      <sheetName val="Dao_Ptai14"/>
      <sheetName val="Tu_RMU14"/>
      <sheetName val="C_set14"/>
      <sheetName val="Sco_Cap14"/>
      <sheetName val="Sco_TB14"/>
      <sheetName val="TN_tram14"/>
      <sheetName val="TN_C_set14"/>
      <sheetName val="TN_TD_DDay14"/>
      <sheetName val="Phan_chung14"/>
      <sheetName val="cong_Q214"/>
      <sheetName val="T_U_luong_Q114"/>
      <sheetName val="T_U_luong_Q214"/>
      <sheetName val="T_U_luong_Q314"/>
      <sheetName val="Quyet_toan14"/>
      <sheetName val="Thu_hoi14"/>
      <sheetName val="Lai_vay14"/>
      <sheetName val="Tien_vay14"/>
      <sheetName val="Cong_no14"/>
      <sheetName val="Cop_pha14"/>
      <sheetName val="Gia_DAN14"/>
      <sheetName val="Phu_luc_HD14"/>
      <sheetName val="Gia_du_thau14"/>
      <sheetName val="Ca_xe14"/>
      <sheetName val="Dc_Dau14"/>
      <sheetName val="_o_to_Hien_814"/>
      <sheetName val="_o_to_Hien914"/>
      <sheetName val="_o_to_Hien1014"/>
      <sheetName val="_o_to_Hien1114"/>
      <sheetName val="_o_to_Hien12)14"/>
      <sheetName val="_o_to_Hien124"/>
      <sheetName val="_o_to_Hien214"/>
      <sheetName val="_o_to_Hien314"/>
      <sheetName val="_o_to_Hien414"/>
      <sheetName val="_o_to_Hien514"/>
      <sheetName val="_o_to_Phong_814"/>
      <sheetName val="_o_to_Phong914"/>
      <sheetName val="_o_to_Phong1014"/>
      <sheetName val="_o_to_Phong1114"/>
      <sheetName val="_o_to_Phong12)14"/>
      <sheetName val="_o_to_Phong124"/>
      <sheetName val="_o_to_Phong214"/>
      <sheetName val="_o_to_Phong314"/>
      <sheetName val="_o_to_Phong414"/>
      <sheetName val="_o_to_Phong514"/>
      <sheetName val="_o_to_Dung_8_14"/>
      <sheetName val="_D_tt_dau814"/>
      <sheetName val="_o_to_Dung_914"/>
      <sheetName val="_D9_tt_dau14"/>
      <sheetName val="_D10_tt_dau14"/>
      <sheetName val="_o_to_Dung_1014"/>
      <sheetName val="_o_to_Dung_1114"/>
      <sheetName val="_o_to_Dung_12)14"/>
      <sheetName val="_o_to_Dung_124"/>
      <sheetName val="_o_to_Dung214"/>
      <sheetName val="_o_to_Dung314"/>
      <sheetName val="_o_to_Dung414"/>
      <sheetName val="_o_totrongT10-1214"/>
      <sheetName val="_o_totrongT214"/>
      <sheetName val="_o_totrungT10-1214"/>
      <sheetName val="_o_toMinhT10-12_14"/>
      <sheetName val="_o_toMinhT214"/>
      <sheetName val="_o_toTrieuT10-12__14"/>
      <sheetName val="Luong_8_SP14"/>
      <sheetName val="Luong_9_SP_14"/>
      <sheetName val="Luong_10_SP_14"/>
      <sheetName val="Luong_11_SP_14"/>
      <sheetName val="Luong_12_SP14"/>
      <sheetName val="Luong_1_SP114"/>
      <sheetName val="Luong_2_SP214"/>
      <sheetName val="Luong_3_SP314"/>
      <sheetName val="Luong_4_SP414"/>
      <sheetName val="Luong_4_SP514"/>
      <sheetName val="KL_VL14"/>
      <sheetName val="QT_9-614"/>
      <sheetName val="Thuong_luu_HB14"/>
      <sheetName val="QT_Ky_T14"/>
      <sheetName val="bc_vt_TON_BAI14"/>
      <sheetName val="QT_Duoc_(Hai)14"/>
      <sheetName val="sent_to14"/>
      <sheetName val="KLTong_hop14"/>
      <sheetName val="Lan_can14"/>
      <sheetName val="Ranh_doc_(2)14"/>
      <sheetName val="Ranh_doc14"/>
      <sheetName val="Coc_tieu14"/>
      <sheetName val="Bien_bao14"/>
      <sheetName val="Nan_tuyen14"/>
      <sheetName val="Lan_114"/>
      <sheetName val="Lan__214"/>
      <sheetName val="Lan_314"/>
      <sheetName val="Gia_tri14"/>
      <sheetName val="Lan_514"/>
      <sheetName val="Cong_hop14"/>
      <sheetName val="kldukien_(107)14"/>
      <sheetName val="qui1_(2)14"/>
      <sheetName val="cap_so_lan_214"/>
      <sheetName val="cap_so_BHXH14"/>
      <sheetName val="tru_tien14"/>
      <sheetName val="yt_q214"/>
      <sheetName val="c45_t314"/>
      <sheetName val="c45_t614"/>
      <sheetName val="BHYT_Q3_200314"/>
      <sheetName val="C45_t714"/>
      <sheetName val="C47-t07_200314"/>
      <sheetName val="C45_t814"/>
      <sheetName val="C47-t08_200314"/>
      <sheetName val="C45_t0914"/>
      <sheetName val="C47-t09_200314"/>
      <sheetName val="C47_T1214"/>
      <sheetName val="BHYT_Q4-200314"/>
      <sheetName val="C45_T1014"/>
      <sheetName val="binh_do14"/>
      <sheetName val="cot_lieu14"/>
      <sheetName val="van_khuon14"/>
      <sheetName val="CT_BT14"/>
      <sheetName val="lay_mau14"/>
      <sheetName val="mat_ngoai_goi14"/>
      <sheetName val="coc_tram-bt14"/>
      <sheetName val="cong_bien_t1011"/>
      <sheetName val="luong_t9_11"/>
      <sheetName val="bb_t911"/>
      <sheetName val="KL_XL200011"/>
      <sheetName val="Chiet_tinh11"/>
      <sheetName val="Van_chuyen11"/>
      <sheetName val="THKP_(2)11"/>
      <sheetName val="T_Bi11"/>
      <sheetName val="Thiet_ke11"/>
      <sheetName val="K_luong11"/>
      <sheetName val="TT_L211"/>
      <sheetName val="TT_L111"/>
      <sheetName val="Thue_Ngoai11"/>
      <sheetName val="Dong_Dau11"/>
      <sheetName val="Dong_Dau_(2)11"/>
      <sheetName val="Sau_dong11"/>
      <sheetName val="Ma_xa11"/>
      <sheetName val="My_dinh11"/>
      <sheetName val="Tong_cong11"/>
      <sheetName val="Chi_tiet_-_Dv_lap11"/>
      <sheetName val="TH_KHTC11"/>
      <sheetName val="Gia_VL11"/>
      <sheetName val="Bang_gia_ca_may11"/>
      <sheetName val="Bang_luong_CB11"/>
      <sheetName val="Bang_P_tich_CT11"/>
      <sheetName val="D_toan_chi_tiet11"/>
      <sheetName val="Bang_TH_Dtoan11"/>
      <sheetName val="LUAN_CHUYEN11"/>
      <sheetName val="KE_QUY11"/>
      <sheetName val="LUONGGIAN_TIEP11"/>
      <sheetName val="VAY_VON11"/>
      <sheetName val="O_THAO11"/>
      <sheetName val="Q_TRUNG11"/>
      <sheetName val="Y_THANH11"/>
      <sheetName val="Sheet2_(2)11"/>
      <sheetName val="KH_2003_(moi_max)11"/>
      <sheetName val="Interim_payment11"/>
      <sheetName val="Bid_Sum11"/>
      <sheetName val="Item_B11"/>
      <sheetName val="Dg_A11"/>
      <sheetName val="Dg_B&amp;C11"/>
      <sheetName val="Material_at_site11"/>
      <sheetName val="Bang_VL11"/>
      <sheetName val="VL(No_V-c)11"/>
      <sheetName val="He_so11"/>
      <sheetName val="PL_Vua11"/>
      <sheetName val="Chitieu-dam_cac_loai11"/>
      <sheetName val="DG_Dam11"/>
      <sheetName val="DG_chung11"/>
      <sheetName val="VL-dac_chung11"/>
      <sheetName val="CT_1md_&amp;_dau_cong11"/>
      <sheetName val="Tong_hop11"/>
      <sheetName val="CT_cong11"/>
      <sheetName val="dg_cong11"/>
      <sheetName val="CDSL_(2)11"/>
      <sheetName val="__11"/>
      <sheetName val="san_vuon11"/>
      <sheetName val="khu_phu_tro11"/>
      <sheetName val="Thuyet_minh11"/>
      <sheetName val="be_tong11"/>
      <sheetName val="Tong_hop_thep11"/>
      <sheetName val="phan_tich_DG11"/>
      <sheetName val="gia_vat_lieu11"/>
      <sheetName val="gia_xe_may11"/>
      <sheetName val="gia_nhan_cong11"/>
      <sheetName val="BCC_(2)11"/>
      <sheetName val="Bao_cao11"/>
      <sheetName val="Bao_cao_211"/>
      <sheetName val="Khoi_luong11"/>
      <sheetName val="Khoi_luong_mat11"/>
      <sheetName val="Bang_ke11"/>
      <sheetName val="T_HopKL11"/>
      <sheetName val="S_Luong11"/>
      <sheetName val="D_Dap11"/>
      <sheetName val="Q_Toan11"/>
      <sheetName val="Phan_tich_chi_phi11"/>
      <sheetName val="Chi_phi_nen_theo_BVTC11"/>
      <sheetName val="nhan_cong_phu11"/>
      <sheetName val="nhan_cong_Hung11"/>
      <sheetName val="Nhan_cong11"/>
      <sheetName val="Khoi_luong_nen_theo_BVTC11"/>
      <sheetName val="cap_cho_cac_DT11"/>
      <sheetName val="Ung_-_hoan11"/>
      <sheetName val="CP_may11"/>
      <sheetName val="Phu_luc11"/>
      <sheetName val="Gia_trÞ11"/>
      <sheetName val="DS_them_luong_qui_4-200211"/>
      <sheetName val="Phuc_loi_2-9-0211"/>
      <sheetName val="Thuong_nhan_dip_21-12-0211"/>
      <sheetName val="Thuong_dip_nhan_danh_hieu_AHL11"/>
      <sheetName val="Thang_luong_thu_13_nam_200211"/>
      <sheetName val="Luong_SX#_dip_Tet_Qui_Mui(don11"/>
      <sheetName val="CT_Duong11"/>
      <sheetName val="D_gia11"/>
      <sheetName val="T_hop11"/>
      <sheetName val="CtP_tro11"/>
      <sheetName val="Nha_moi11"/>
      <sheetName val="TT-T_Tron_So_211"/>
      <sheetName val="Ct_Dam_11"/>
      <sheetName val="Ct_Duoi11"/>
      <sheetName val="Ct_Tren11"/>
      <sheetName val="D_giaMay11"/>
      <sheetName val="26+180-400_211"/>
      <sheetName val="26+180_Sub111"/>
      <sheetName val="26+180_Sub411"/>
      <sheetName val="26+180-400_5(k95)11"/>
      <sheetName val="26+400-620_3(k95)11"/>
      <sheetName val="26+400-640_1(k95)11"/>
      <sheetName val="26+960-27+150_911"/>
      <sheetName val="26+960-27+150_1011"/>
      <sheetName val="26+960-27+150_1111"/>
      <sheetName val="26+960-27+150_1211"/>
      <sheetName val="26+960-27+150_5(k95)11"/>
      <sheetName val="26+960-27+150_4(k95)11"/>
      <sheetName val="26+960-27+150_1(k95)11"/>
      <sheetName val="27+500-700_5(k95)11"/>
      <sheetName val="27+500-700_4(k95)11"/>
      <sheetName val="27+500-700_3(k95)11"/>
      <sheetName val="27+500-700_1(k95)11"/>
      <sheetName val="27+740-920_3(k95)11"/>
      <sheetName val="27+740-920_2111"/>
      <sheetName val="27+920-28+040_6,711"/>
      <sheetName val="27+920-28+040_1011"/>
      <sheetName val="27+920-28+160_Su311"/>
      <sheetName val="28+160-28+420_5K9511"/>
      <sheetName val="28+430-657_711"/>
      <sheetName val="Km28+430-657_811"/>
      <sheetName val="28+430-657_911"/>
      <sheetName val="28+430-667_1011"/>
      <sheetName val="28+430-657_1111"/>
      <sheetName val="28+430-657_4k9511"/>
      <sheetName val="28+500-657_1811"/>
      <sheetName val="28+520-657_1911"/>
      <sheetName val="C_TIEU11"/>
      <sheetName val="T_Luong11"/>
      <sheetName val="T_HAO11"/>
      <sheetName val="DT_TUYEN11"/>
      <sheetName val="DT_GIA11"/>
      <sheetName val="KHDT_(2)11"/>
      <sheetName val="CL_11"/>
      <sheetName val="KQ_(2)11"/>
      <sheetName val="Quang_Tri11"/>
      <sheetName val="Da_Nang11"/>
      <sheetName val="Quang_Nam11"/>
      <sheetName val="Quang_Ngai11"/>
      <sheetName val="TH_DH-QN11"/>
      <sheetName val="KP_HD11"/>
      <sheetName val="DB_HD11"/>
      <sheetName val="vat_tu11"/>
      <sheetName val="Thep_11"/>
      <sheetName val="Chi_tiet_Khoi_luong11"/>
      <sheetName val="TH_khoi_luong11"/>
      <sheetName val="Chiet_tinh_vat_lieu_11"/>
      <sheetName val="TH_KL_VL11"/>
      <sheetName val="AC_PC11"/>
      <sheetName val="TAI_TRONG11"/>
      <sheetName val="NOI_LUC11"/>
      <sheetName val="TINH_DUYET_THTT_CHINH11"/>
      <sheetName val="TDUYET_THTT_PHU11"/>
      <sheetName val="TINH_DAO_DONG_VA_DO_VONG11"/>
      <sheetName val="TINH_NEO11"/>
      <sheetName val="tong_hop_thanh_toan_thue11"/>
      <sheetName val="bang_ke_nop_thue11"/>
      <sheetName val="Tonh_hop_chi_phi11"/>
      <sheetName val="BK_chi_phi11"/>
      <sheetName val="KTra_DS_va_thue_GTGT11"/>
      <sheetName val="Kiãøm_tra_DS_thue_GTGT11"/>
      <sheetName val="XUAT(gia_von)11"/>
      <sheetName val="Xuat_(gia_ban)11"/>
      <sheetName val="Dchinh_TH_N-X-T11"/>
      <sheetName val="Tong_hop_N-X-T11"/>
      <sheetName val="thue_TH11"/>
      <sheetName val="tong_hop_200111"/>
      <sheetName val="qUYET_TOAN_THUE11"/>
      <sheetName val="BU_CTPH11"/>
      <sheetName val="BU_tran3+360_2211"/>
      <sheetName val="Tran3+360_2211"/>
      <sheetName val="BU_tran2+386_411"/>
      <sheetName val="Tran2+386_411"/>
      <sheetName val="DTcong_4-511"/>
      <sheetName val="Bu_1-211"/>
      <sheetName val="Bu_12-1311"/>
      <sheetName val="DTcong_12-1311"/>
      <sheetName val="DT_cong13-13+11"/>
      <sheetName val="BU-_nhanh11"/>
      <sheetName val="dtcong_nh1-211"/>
      <sheetName val="dtcong_nh0-111"/>
      <sheetName val="BU_11-1211"/>
      <sheetName val="DTcong_11-1211"/>
      <sheetName val="Pr-_CC11"/>
      <sheetName val="MD_3-411"/>
      <sheetName val="ND_3-411"/>
      <sheetName val="MD_1-211"/>
      <sheetName val="ND_1-211"/>
      <sheetName val="MD_0-111"/>
      <sheetName val="ND_0-111"/>
      <sheetName val="KL_tong11"/>
      <sheetName val="TH_(T1-6)11"/>
      <sheetName val="_NL11"/>
      <sheetName val="_NL_(2)11"/>
      <sheetName val="CDTHCT_(3)11"/>
      <sheetName val="thkl_(2)11"/>
      <sheetName val="long_tec11"/>
      <sheetName val="cd_viaK0-T611"/>
      <sheetName val="cdvia_T6-Tc2411"/>
      <sheetName val="cdvia_Tc24-T4611"/>
      <sheetName val="cd_btnL2k0+361-T1911"/>
      <sheetName val="CT_xa11"/>
      <sheetName val="CDTHU_CHI_T111"/>
      <sheetName val="THUCHI_211"/>
      <sheetName val="THU_CHI311"/>
      <sheetName val="THU_CHI_411"/>
      <sheetName val="THU_CHI511"/>
      <sheetName val="THU_CHI_611"/>
      <sheetName val="TU_CHI_711"/>
      <sheetName val="THU_CHI911"/>
      <sheetName val="THU_CHI_811"/>
      <sheetName val="THU_CHI_1011"/>
      <sheetName val="THU_CHI_1111"/>
      <sheetName val="THU_CHI_1211"/>
      <sheetName val="Xep_hang_20111"/>
      <sheetName val="toan_Cty11"/>
      <sheetName val="Cong_ty11"/>
      <sheetName val="XN_211"/>
      <sheetName val="XN_ong_CHi11"/>
      <sheetName val="N_XDCT&amp;_XKLD11"/>
      <sheetName val="CN_HCM11"/>
      <sheetName val="TT_XKLD(Nhan)11"/>
      <sheetName val="Ong_Hong11"/>
      <sheetName val="CN_hung_yen11"/>
      <sheetName val="Dong_nai11"/>
      <sheetName val="K249_K9811"/>
      <sheetName val="K249_K98_(2)11"/>
      <sheetName val="K251_K9811"/>
      <sheetName val="K251_SBase11"/>
      <sheetName val="K251_AC11"/>
      <sheetName val="K252_K9811"/>
      <sheetName val="K252_SBase11"/>
      <sheetName val="K252_AC11"/>
      <sheetName val="K253_K9811"/>
      <sheetName val="K253_Subbase11"/>
      <sheetName val="K253_Base_11"/>
      <sheetName val="K253_SBase11"/>
      <sheetName val="K253_AC11"/>
      <sheetName val="K255_SBase11"/>
      <sheetName val="K259_K9811"/>
      <sheetName val="K259_Subbase11"/>
      <sheetName val="K259_Base_11"/>
      <sheetName val="K259_AC11"/>
      <sheetName val="K260_K9811"/>
      <sheetName val="K260_Subbase11"/>
      <sheetName val="K260_Base11"/>
      <sheetName val="K260_AC11"/>
      <sheetName val="K261_K9811"/>
      <sheetName val="K261_Base11"/>
      <sheetName val="K261_AC11"/>
      <sheetName val="KL_Tram_Cty11"/>
      <sheetName val="Gam_may_Cty11"/>
      <sheetName val="KL_tram_KH11"/>
      <sheetName val="Gam_may_KH11"/>
      <sheetName val="Cach_dien11"/>
      <sheetName val="Mang_tai11"/>
      <sheetName val="KL_DDK11"/>
      <sheetName val="Mang_tai_DDK11"/>
      <sheetName val="KL_DDK0,411"/>
      <sheetName val="TT_Ky_thuat11"/>
      <sheetName val="CT_moi11"/>
      <sheetName val="Tu_dien11"/>
      <sheetName val="May_cat11"/>
      <sheetName val="Dao_Cly11"/>
      <sheetName val="Dao_Ptai11"/>
      <sheetName val="Tu_RMU11"/>
      <sheetName val="C_set11"/>
      <sheetName val="Sco_Cap11"/>
      <sheetName val="Sco_TB11"/>
      <sheetName val="TN_tram11"/>
      <sheetName val="TN_C_set11"/>
      <sheetName val="TN_TD_DDay11"/>
      <sheetName val="Phan_chung11"/>
      <sheetName val="cong_Q211"/>
      <sheetName val="T_U_luong_Q111"/>
      <sheetName val="T_U_luong_Q211"/>
      <sheetName val="T_U_luong_Q311"/>
      <sheetName val="Quyet_toan11"/>
      <sheetName val="Thu_hoi11"/>
      <sheetName val="Lai_vay11"/>
      <sheetName val="Tien_vay11"/>
      <sheetName val="Cong_no11"/>
      <sheetName val="Cop_pha11"/>
      <sheetName val="Gia_DAN11"/>
      <sheetName val="Phu_luc_HD11"/>
      <sheetName val="Gia_du_thau11"/>
      <sheetName val="Ca_xe11"/>
      <sheetName val="Dc_Dau11"/>
      <sheetName val="_o_to_Hien_811"/>
      <sheetName val="_o_to_Hien911"/>
      <sheetName val="_o_to_Hien1011"/>
      <sheetName val="_o_to_Hien1111"/>
      <sheetName val="_o_to_Hien12)11"/>
      <sheetName val="_o_to_Hien121"/>
      <sheetName val="_o_to_Hien211"/>
      <sheetName val="_o_to_Hien311"/>
      <sheetName val="_o_to_Hien411"/>
      <sheetName val="_o_to_Hien511"/>
      <sheetName val="_o_to_Phong_811"/>
      <sheetName val="_o_to_Phong911"/>
      <sheetName val="_o_to_Phong1011"/>
      <sheetName val="_o_to_Phong1111"/>
      <sheetName val="_o_to_Phong12)11"/>
      <sheetName val="_o_to_Phong121"/>
      <sheetName val="_o_to_Phong211"/>
      <sheetName val="_o_to_Phong311"/>
      <sheetName val="_o_to_Phong411"/>
      <sheetName val="_o_to_Phong511"/>
      <sheetName val="_o_to_Dung_8_11"/>
      <sheetName val="_D_tt_dau811"/>
      <sheetName val="_o_to_Dung_911"/>
      <sheetName val="_D9_tt_dau11"/>
      <sheetName val="_D10_tt_dau11"/>
      <sheetName val="_o_to_Dung_1011"/>
      <sheetName val="_o_to_Dung_1111"/>
      <sheetName val="_o_to_Dung_12)11"/>
      <sheetName val="_o_to_Dung_121"/>
      <sheetName val="_o_to_Dung211"/>
      <sheetName val="_o_to_Dung311"/>
      <sheetName val="_o_to_Dung411"/>
      <sheetName val="_o_totrongT10-1211"/>
      <sheetName val="_o_totrongT211"/>
      <sheetName val="_o_totrungT10-1211"/>
      <sheetName val="_o_toMinhT10-12_11"/>
      <sheetName val="_o_toMinhT211"/>
      <sheetName val="_o_toTrieuT10-12__11"/>
      <sheetName val="Luong_8_SP11"/>
      <sheetName val="Luong_9_SP_11"/>
      <sheetName val="Luong_10_SP_11"/>
      <sheetName val="Luong_11_SP_11"/>
      <sheetName val="Luong_12_SP11"/>
      <sheetName val="Luong_1_SP111"/>
      <sheetName val="Luong_2_SP211"/>
      <sheetName val="Luong_3_SP311"/>
      <sheetName val="Luong_4_SP411"/>
      <sheetName val="Luong_4_SP511"/>
      <sheetName val="KL_VL11"/>
      <sheetName val="QT_9-611"/>
      <sheetName val="Thuong_luu_HB11"/>
      <sheetName val="QT_Ky_T11"/>
      <sheetName val="bc_vt_TON_BAI11"/>
      <sheetName val="QT_Duoc_(Hai)11"/>
      <sheetName val="sent_to11"/>
      <sheetName val="KLTong_hop11"/>
      <sheetName val="Lan_can11"/>
      <sheetName val="Ranh_doc_(2)11"/>
      <sheetName val="Ranh_doc11"/>
      <sheetName val="Coc_tieu11"/>
      <sheetName val="Bien_bao11"/>
      <sheetName val="Nan_tuyen11"/>
      <sheetName val="Lan_111"/>
      <sheetName val="Lan__211"/>
      <sheetName val="Lan_311"/>
      <sheetName val="Gia_tri11"/>
      <sheetName val="Lan_511"/>
      <sheetName val="Cong_hop11"/>
      <sheetName val="kldukien_(107)11"/>
      <sheetName val="qui1_(2)11"/>
      <sheetName val="cap_so_lan_211"/>
      <sheetName val="cap_so_BHXH11"/>
      <sheetName val="tru_tien11"/>
      <sheetName val="yt_q211"/>
      <sheetName val="c45_t311"/>
      <sheetName val="c45_t611"/>
      <sheetName val="BHYT_Q3_200311"/>
      <sheetName val="C45_t711"/>
      <sheetName val="C47-t07_200311"/>
      <sheetName val="C45_t811"/>
      <sheetName val="C47-t08_200311"/>
      <sheetName val="C45_t0911"/>
      <sheetName val="C47-t09_200311"/>
      <sheetName val="C47_T1211"/>
      <sheetName val="BHYT_Q4-200311"/>
      <sheetName val="C45_T1011"/>
      <sheetName val="binh_do11"/>
      <sheetName val="cot_lieu11"/>
      <sheetName val="van_khuon11"/>
      <sheetName val="CT_BT11"/>
      <sheetName val="lay_mau11"/>
      <sheetName val="mat_ngoai_goi11"/>
      <sheetName val="coc_tram-bt11"/>
      <sheetName val="cong_bien_t1013"/>
      <sheetName val="luong_t9_13"/>
      <sheetName val="bb_t913"/>
      <sheetName val="KL_XL200013"/>
      <sheetName val="Chiet_tinh13"/>
      <sheetName val="Van_chuyen13"/>
      <sheetName val="THKP_(2)13"/>
      <sheetName val="T_Bi13"/>
      <sheetName val="Thiet_ke13"/>
      <sheetName val="K_luong13"/>
      <sheetName val="TT_L213"/>
      <sheetName val="TT_L113"/>
      <sheetName val="Thue_Ngoai13"/>
      <sheetName val="Dong_Dau13"/>
      <sheetName val="Dong_Dau_(2)13"/>
      <sheetName val="Sau_dong13"/>
      <sheetName val="Ma_xa13"/>
      <sheetName val="My_dinh13"/>
      <sheetName val="Tong_cong13"/>
      <sheetName val="Chi_tiet_-_Dv_lap13"/>
      <sheetName val="TH_KHTC13"/>
      <sheetName val="Gia_VL13"/>
      <sheetName val="Bang_gia_ca_may13"/>
      <sheetName val="Bang_luong_CB13"/>
      <sheetName val="Bang_P_tich_CT13"/>
      <sheetName val="D_toan_chi_tiet13"/>
      <sheetName val="Bang_TH_Dtoan13"/>
      <sheetName val="LUAN_CHUYEN13"/>
      <sheetName val="KE_QUY13"/>
      <sheetName val="LUONGGIAN_TIEP13"/>
      <sheetName val="VAY_VON13"/>
      <sheetName val="O_THAO13"/>
      <sheetName val="Q_TRUNG13"/>
      <sheetName val="Y_THANH13"/>
      <sheetName val="Sheet2_(2)13"/>
      <sheetName val="KH_2003_(moi_max)13"/>
      <sheetName val="Interim_payment13"/>
      <sheetName val="Bid_Sum13"/>
      <sheetName val="Item_B13"/>
      <sheetName val="Dg_A13"/>
      <sheetName val="Dg_B&amp;C13"/>
      <sheetName val="Material_at_site13"/>
      <sheetName val="Bang_VL13"/>
      <sheetName val="VL(No_V-c)13"/>
      <sheetName val="He_so13"/>
      <sheetName val="PL_Vua13"/>
      <sheetName val="Chitieu-dam_cac_loai13"/>
      <sheetName val="DG_Dam13"/>
      <sheetName val="DG_chung13"/>
      <sheetName val="VL-dac_chung13"/>
      <sheetName val="CT_1md_&amp;_dau_cong13"/>
      <sheetName val="Tong_hop13"/>
      <sheetName val="CT_cong13"/>
      <sheetName val="dg_cong13"/>
      <sheetName val="CDSL_(2)13"/>
      <sheetName val="__13"/>
      <sheetName val="san_vuon13"/>
      <sheetName val="khu_phu_tro13"/>
      <sheetName val="Thuyet_minh13"/>
      <sheetName val="be_tong13"/>
      <sheetName val="Tong_hop_thep13"/>
      <sheetName val="phan_tich_DG13"/>
      <sheetName val="gia_vat_lieu13"/>
      <sheetName val="gia_xe_may13"/>
      <sheetName val="gia_nhan_cong13"/>
      <sheetName val="BCC_(2)13"/>
      <sheetName val="Bao_cao13"/>
      <sheetName val="Bao_cao_213"/>
      <sheetName val="Khoi_luong13"/>
      <sheetName val="Khoi_luong_mat13"/>
      <sheetName val="Bang_ke13"/>
      <sheetName val="T_HopKL13"/>
      <sheetName val="S_Luong13"/>
      <sheetName val="D_Dap13"/>
      <sheetName val="Q_Toan13"/>
      <sheetName val="Phan_tich_chi_phi13"/>
      <sheetName val="Chi_phi_nen_theo_BVTC13"/>
      <sheetName val="nhan_cong_phu13"/>
      <sheetName val="nhan_cong_Hung13"/>
      <sheetName val="Nhan_cong13"/>
      <sheetName val="Khoi_luong_nen_theo_BVTC13"/>
      <sheetName val="cap_cho_cac_DT13"/>
      <sheetName val="Ung_-_hoan13"/>
      <sheetName val="CP_may13"/>
      <sheetName val="Phu_luc13"/>
      <sheetName val="Gia_trÞ13"/>
      <sheetName val="DS_them_luong_qui_4-200213"/>
      <sheetName val="Phuc_loi_2-9-0213"/>
      <sheetName val="Thuong_nhan_dip_21-12-0213"/>
      <sheetName val="Thuong_dip_nhan_danh_hieu_AHL13"/>
      <sheetName val="Thang_luong_thu_13_nam_200213"/>
      <sheetName val="Luong_SX#_dip_Tet_Qui_Mui(don13"/>
      <sheetName val="CT_Duong13"/>
      <sheetName val="D_gia13"/>
      <sheetName val="T_hop13"/>
      <sheetName val="CtP_tro13"/>
      <sheetName val="Nha_moi13"/>
      <sheetName val="TT-T_Tron_So_213"/>
      <sheetName val="Ct_Dam_13"/>
      <sheetName val="Ct_Duoi13"/>
      <sheetName val="Ct_Tren13"/>
      <sheetName val="D_giaMay13"/>
      <sheetName val="26+180-400_213"/>
      <sheetName val="26+180_Sub113"/>
      <sheetName val="26+180_Sub413"/>
      <sheetName val="26+180-400_5(k95)13"/>
      <sheetName val="26+400-620_3(k95)13"/>
      <sheetName val="26+400-640_1(k95)13"/>
      <sheetName val="26+960-27+150_913"/>
      <sheetName val="26+960-27+150_1013"/>
      <sheetName val="26+960-27+150_1113"/>
      <sheetName val="26+960-27+150_1213"/>
      <sheetName val="26+960-27+150_5(k95)13"/>
      <sheetName val="26+960-27+150_4(k95)13"/>
      <sheetName val="26+960-27+150_1(k95)13"/>
      <sheetName val="27+500-700_5(k95)13"/>
      <sheetName val="27+500-700_4(k95)13"/>
      <sheetName val="27+500-700_3(k95)13"/>
      <sheetName val="27+500-700_1(k95)13"/>
      <sheetName val="27+740-920_3(k95)13"/>
      <sheetName val="27+740-920_2113"/>
      <sheetName val="27+920-28+040_6,713"/>
      <sheetName val="27+920-28+040_1013"/>
      <sheetName val="27+920-28+160_Su313"/>
      <sheetName val="28+160-28+420_5K9513"/>
      <sheetName val="28+430-657_713"/>
      <sheetName val="Km28+430-657_813"/>
      <sheetName val="28+430-657_913"/>
      <sheetName val="28+430-667_1013"/>
      <sheetName val="28+430-657_1113"/>
      <sheetName val="28+430-657_4k9513"/>
      <sheetName val="28+500-657_1813"/>
      <sheetName val="28+520-657_1913"/>
      <sheetName val="C_TIEU13"/>
      <sheetName val="T_Luong13"/>
      <sheetName val="T_HAO13"/>
      <sheetName val="DT_TUYEN13"/>
      <sheetName val="DT_GIA13"/>
      <sheetName val="KHDT_(2)13"/>
      <sheetName val="CL_13"/>
      <sheetName val="KQ_(2)13"/>
      <sheetName val="Quang_Tri13"/>
      <sheetName val="Da_Nang13"/>
      <sheetName val="Quang_Nam13"/>
      <sheetName val="Quang_Ngai13"/>
      <sheetName val="TH_DH-QN13"/>
      <sheetName val="KP_HD13"/>
      <sheetName val="DB_HD13"/>
      <sheetName val="vat_tu13"/>
      <sheetName val="Thep_13"/>
      <sheetName val="Chi_tiet_Khoi_luong13"/>
      <sheetName val="TH_khoi_luong13"/>
      <sheetName val="Chiet_tinh_vat_lieu_13"/>
      <sheetName val="TH_KL_VL13"/>
      <sheetName val="AC_PC13"/>
      <sheetName val="TAI_TRONG13"/>
      <sheetName val="NOI_LUC13"/>
      <sheetName val="TINH_DUYET_THTT_CHINH13"/>
      <sheetName val="TDUYET_THTT_PHU13"/>
      <sheetName val="TINH_DAO_DONG_VA_DO_VONG13"/>
      <sheetName val="TINH_NEO13"/>
      <sheetName val="tong_hop_thanh_toan_thue13"/>
      <sheetName val="bang_ke_nop_thue13"/>
      <sheetName val="Tonh_hop_chi_phi13"/>
      <sheetName val="BK_chi_phi13"/>
      <sheetName val="KTra_DS_va_thue_GTGT13"/>
      <sheetName val="Kiãøm_tra_DS_thue_GTGT13"/>
      <sheetName val="XUAT(gia_von)13"/>
      <sheetName val="Xuat_(gia_ban)13"/>
      <sheetName val="Dchinh_TH_N-X-T13"/>
      <sheetName val="Tong_hop_N-X-T13"/>
      <sheetName val="thue_TH13"/>
      <sheetName val="tong_hop_200113"/>
      <sheetName val="qUYET_TOAN_THUE13"/>
      <sheetName val="BU_CTPH13"/>
      <sheetName val="BU_tran3+360_2213"/>
      <sheetName val="Tran3+360_2213"/>
      <sheetName val="BU_tran2+386_413"/>
      <sheetName val="Tran2+386_413"/>
      <sheetName val="DTcong_4-513"/>
      <sheetName val="Bu_1-213"/>
      <sheetName val="Bu_12-1313"/>
      <sheetName val="DTcong_12-1313"/>
      <sheetName val="DT_cong13-13+13"/>
      <sheetName val="BU-_nhanh13"/>
      <sheetName val="dtcong_nh1-213"/>
      <sheetName val="dtcong_nh0-113"/>
      <sheetName val="BU_11-1213"/>
      <sheetName val="DTcong_11-1213"/>
      <sheetName val="Pr-_CC13"/>
      <sheetName val="MD_3-413"/>
      <sheetName val="ND_3-413"/>
      <sheetName val="MD_1-213"/>
      <sheetName val="ND_1-213"/>
      <sheetName val="MD_0-113"/>
      <sheetName val="ND_0-113"/>
      <sheetName val="KL_tong13"/>
      <sheetName val="TH_(T1-6)13"/>
      <sheetName val="_NL13"/>
      <sheetName val="_NL_(2)13"/>
      <sheetName val="CDTHCT_(3)13"/>
      <sheetName val="thkl_(2)13"/>
      <sheetName val="long_tec13"/>
      <sheetName val="cd_viaK0-T613"/>
      <sheetName val="cdvia_T6-Tc2413"/>
      <sheetName val="cdvia_Tc24-T4613"/>
      <sheetName val="cd_btnL2k0+361-T1913"/>
      <sheetName val="CT_xa13"/>
      <sheetName val="CDTHU_CHI_T113"/>
      <sheetName val="THUCHI_213"/>
      <sheetName val="THU_CHI313"/>
      <sheetName val="THU_CHI_413"/>
      <sheetName val="THU_CHI513"/>
      <sheetName val="THU_CHI_613"/>
      <sheetName val="TU_CHI_713"/>
      <sheetName val="THU_CHI913"/>
      <sheetName val="THU_CHI_813"/>
      <sheetName val="THU_CHI_1013"/>
      <sheetName val="THU_CHI_1113"/>
      <sheetName val="THU_CHI_1213"/>
      <sheetName val="Xep_hang_20113"/>
      <sheetName val="toan_Cty13"/>
      <sheetName val="Cong_ty13"/>
      <sheetName val="XN_213"/>
      <sheetName val="XN_ong_CHi13"/>
      <sheetName val="N_XDCT&amp;_XKLD13"/>
      <sheetName val="CN_HCM13"/>
      <sheetName val="TT_XKLD(Nhan)13"/>
      <sheetName val="Ong_Hong13"/>
      <sheetName val="CN_hung_yen13"/>
      <sheetName val="Dong_nai13"/>
      <sheetName val="K249_K9813"/>
      <sheetName val="K249_K98_(2)13"/>
      <sheetName val="K251_K9813"/>
      <sheetName val="K251_SBase13"/>
      <sheetName val="K251_AC13"/>
      <sheetName val="K252_K9813"/>
      <sheetName val="K252_SBase13"/>
      <sheetName val="K252_AC13"/>
      <sheetName val="K253_K9813"/>
      <sheetName val="K253_Subbase13"/>
      <sheetName val="K253_Base_13"/>
      <sheetName val="K253_SBase13"/>
      <sheetName val="K253_AC13"/>
      <sheetName val="K255_SBase13"/>
      <sheetName val="K259_K9813"/>
      <sheetName val="K259_Subbase13"/>
      <sheetName val="K259_Base_13"/>
      <sheetName val="K259_AC13"/>
      <sheetName val="K260_K9813"/>
      <sheetName val="K260_Subbase13"/>
      <sheetName val="K260_Base13"/>
      <sheetName val="K260_AC13"/>
      <sheetName val="K261_K9813"/>
      <sheetName val="K261_Base13"/>
      <sheetName val="K261_AC13"/>
      <sheetName val="KL_Tram_Cty13"/>
      <sheetName val="Gam_may_Cty13"/>
      <sheetName val="KL_tram_KH13"/>
      <sheetName val="Gam_may_KH13"/>
      <sheetName val="Cach_dien13"/>
      <sheetName val="Mang_tai13"/>
      <sheetName val="KL_DDK13"/>
      <sheetName val="Mang_tai_DDK13"/>
      <sheetName val="KL_DDK0,413"/>
      <sheetName val="TT_Ky_thuat13"/>
      <sheetName val="CT_moi13"/>
      <sheetName val="Tu_dien13"/>
      <sheetName val="May_cat13"/>
      <sheetName val="Dao_Cly13"/>
      <sheetName val="Dao_Ptai13"/>
      <sheetName val="Tu_RMU13"/>
      <sheetName val="C_set13"/>
      <sheetName val="Sco_Cap13"/>
      <sheetName val="Sco_TB13"/>
      <sheetName val="TN_tram13"/>
      <sheetName val="TN_C_set13"/>
      <sheetName val="TN_TD_DDay13"/>
      <sheetName val="Phan_chung13"/>
      <sheetName val="cong_Q213"/>
      <sheetName val="T_U_luong_Q113"/>
      <sheetName val="T_U_luong_Q213"/>
      <sheetName val="T_U_luong_Q313"/>
      <sheetName val="Quyet_toan13"/>
      <sheetName val="Thu_hoi13"/>
      <sheetName val="Lai_vay13"/>
      <sheetName val="Tien_vay13"/>
      <sheetName val="Cong_no13"/>
      <sheetName val="Cop_pha13"/>
      <sheetName val="Gia_DAN13"/>
      <sheetName val="Phu_luc_HD13"/>
      <sheetName val="Gia_du_thau13"/>
      <sheetName val="Ca_xe13"/>
      <sheetName val="Dc_Dau13"/>
      <sheetName val="_o_to_Hien_813"/>
      <sheetName val="_o_to_Hien913"/>
      <sheetName val="_o_to_Hien1013"/>
      <sheetName val="_o_to_Hien1113"/>
      <sheetName val="_o_to_Hien12)13"/>
      <sheetName val="_o_to_Hien123"/>
      <sheetName val="_o_to_Hien213"/>
      <sheetName val="_o_to_Hien313"/>
      <sheetName val="_o_to_Hien413"/>
      <sheetName val="_o_to_Hien513"/>
      <sheetName val="_o_to_Phong_813"/>
      <sheetName val="_o_to_Phong913"/>
      <sheetName val="_o_to_Phong1013"/>
      <sheetName val="_o_to_Phong1113"/>
      <sheetName val="_o_to_Phong12)13"/>
      <sheetName val="_o_to_Phong123"/>
      <sheetName val="_o_to_Phong213"/>
      <sheetName val="_o_to_Phong313"/>
      <sheetName val="_o_to_Phong413"/>
      <sheetName val="_o_to_Phong513"/>
      <sheetName val="_o_to_Dung_8_13"/>
      <sheetName val="_D_tt_dau813"/>
      <sheetName val="_o_to_Dung_913"/>
      <sheetName val="_D9_tt_dau13"/>
      <sheetName val="_D10_tt_dau13"/>
      <sheetName val="_o_to_Dung_1013"/>
      <sheetName val="_o_to_Dung_1113"/>
      <sheetName val="_o_to_Dung_12)13"/>
      <sheetName val="_o_to_Dung_123"/>
      <sheetName val="_o_to_Dung213"/>
      <sheetName val="_o_to_Dung313"/>
      <sheetName val="_o_to_Dung413"/>
      <sheetName val="_o_totrongT10-1213"/>
      <sheetName val="_o_totrongT213"/>
      <sheetName val="_o_totrungT10-1213"/>
      <sheetName val="_o_toMinhT10-12_13"/>
      <sheetName val="_o_toMinhT213"/>
      <sheetName val="_o_toTrieuT10-12__13"/>
      <sheetName val="Luong_8_SP13"/>
      <sheetName val="Luong_9_SP_13"/>
      <sheetName val="Luong_10_SP_13"/>
      <sheetName val="Luong_11_SP_13"/>
      <sheetName val="Luong_12_SP13"/>
      <sheetName val="Luong_1_SP113"/>
      <sheetName val="Luong_2_SP213"/>
      <sheetName val="Luong_3_SP313"/>
      <sheetName val="Luong_4_SP413"/>
      <sheetName val="Luong_4_SP513"/>
      <sheetName val="KL_VL13"/>
      <sheetName val="QT_9-613"/>
      <sheetName val="Thuong_luu_HB13"/>
      <sheetName val="QT_Ky_T13"/>
      <sheetName val="bc_vt_TON_BAI13"/>
      <sheetName val="QT_Duoc_(Hai)13"/>
      <sheetName val="sent_to13"/>
      <sheetName val="KLTong_hop13"/>
      <sheetName val="Lan_can13"/>
      <sheetName val="Ranh_doc_(2)13"/>
      <sheetName val="Ranh_doc13"/>
      <sheetName val="Coc_tieu13"/>
      <sheetName val="Bien_bao13"/>
      <sheetName val="Nan_tuyen13"/>
      <sheetName val="Lan_113"/>
      <sheetName val="Lan__213"/>
      <sheetName val="Lan_313"/>
      <sheetName val="Gia_tri13"/>
      <sheetName val="Lan_513"/>
      <sheetName val="Cong_hop13"/>
      <sheetName val="kldukien_(107)13"/>
      <sheetName val="qui1_(2)13"/>
      <sheetName val="cap_so_lan_213"/>
      <sheetName val="cap_so_BHXH13"/>
      <sheetName val="tru_tien13"/>
      <sheetName val="yt_q213"/>
      <sheetName val="c45_t313"/>
      <sheetName val="c45_t613"/>
      <sheetName val="BHYT_Q3_200313"/>
      <sheetName val="C45_t713"/>
      <sheetName val="C47-t07_200313"/>
      <sheetName val="C45_t813"/>
      <sheetName val="C47-t08_200313"/>
      <sheetName val="C45_t0913"/>
      <sheetName val="C47-t09_200313"/>
      <sheetName val="C47_T1213"/>
      <sheetName val="BHYT_Q4-200313"/>
      <sheetName val="C45_T1013"/>
      <sheetName val="binh_do13"/>
      <sheetName val="cot_lieu13"/>
      <sheetName val="van_khuon13"/>
      <sheetName val="CT_BT13"/>
      <sheetName val="lay_mau13"/>
      <sheetName val="mat_ngoai_goi13"/>
      <sheetName val="coc_tram-bt13"/>
      <sheetName val="cong_bien_t1012"/>
      <sheetName val="luong_t9_12"/>
      <sheetName val="bb_t912"/>
      <sheetName val="KL_XL200012"/>
      <sheetName val="Chiet_tinh12"/>
      <sheetName val="Van_chuyen12"/>
      <sheetName val="THKP_(2)12"/>
      <sheetName val="T_Bi12"/>
      <sheetName val="Thiet_ke12"/>
      <sheetName val="K_luong12"/>
      <sheetName val="TT_L212"/>
      <sheetName val="TT_L112"/>
      <sheetName val="Thue_Ngoai12"/>
      <sheetName val="Dong_Dau12"/>
      <sheetName val="Dong_Dau_(2)12"/>
      <sheetName val="Sau_dong12"/>
      <sheetName val="Ma_xa12"/>
      <sheetName val="My_dinh12"/>
      <sheetName val="Tong_cong12"/>
      <sheetName val="Chi_tiet_-_Dv_lap12"/>
      <sheetName val="TH_KHTC12"/>
      <sheetName val="Gia_VL12"/>
      <sheetName val="Bang_gia_ca_may12"/>
      <sheetName val="Bang_luong_CB12"/>
      <sheetName val="Bang_P_tich_CT12"/>
      <sheetName val="D_toan_chi_tiet12"/>
      <sheetName val="Bang_TH_Dtoan12"/>
      <sheetName val="LUAN_CHUYEN12"/>
      <sheetName val="KE_QUY12"/>
      <sheetName val="LUONGGIAN_TIEP12"/>
      <sheetName val="VAY_VON12"/>
      <sheetName val="O_THAO12"/>
      <sheetName val="Q_TRUNG12"/>
      <sheetName val="Y_THANH12"/>
      <sheetName val="Sheet2_(2)12"/>
      <sheetName val="KH_2003_(moi_max)12"/>
      <sheetName val="Interim_payment12"/>
      <sheetName val="Bid_Sum12"/>
      <sheetName val="Item_B12"/>
      <sheetName val="Dg_A12"/>
      <sheetName val="Dg_B&amp;C12"/>
      <sheetName val="Material_at_site12"/>
      <sheetName val="Bang_VL12"/>
      <sheetName val="VL(No_V-c)12"/>
      <sheetName val="He_so12"/>
      <sheetName val="PL_Vua12"/>
      <sheetName val="Chitieu-dam_cac_loai12"/>
      <sheetName val="DG_Dam12"/>
      <sheetName val="DG_chung12"/>
      <sheetName val="VL-dac_chung12"/>
      <sheetName val="CT_1md_&amp;_dau_cong12"/>
      <sheetName val="Tong_hop12"/>
      <sheetName val="CT_cong12"/>
      <sheetName val="dg_cong12"/>
      <sheetName val="CDSL_(2)12"/>
      <sheetName val="__12"/>
      <sheetName val="san_vuon12"/>
      <sheetName val="khu_phu_tro12"/>
      <sheetName val="Thuyet_minh12"/>
      <sheetName val="be_tong12"/>
      <sheetName val="Tong_hop_thep12"/>
      <sheetName val="phan_tich_DG12"/>
      <sheetName val="gia_vat_lieu12"/>
      <sheetName val="gia_xe_may12"/>
      <sheetName val="gia_nhan_cong12"/>
      <sheetName val="BCC_(2)12"/>
      <sheetName val="Bao_cao12"/>
      <sheetName val="Bao_cao_212"/>
      <sheetName val="Khoi_luong12"/>
      <sheetName val="Khoi_luong_mat12"/>
      <sheetName val="Bang_ke12"/>
      <sheetName val="T_HopKL12"/>
      <sheetName val="S_Luong12"/>
      <sheetName val="D_Dap12"/>
      <sheetName val="Q_Toan12"/>
      <sheetName val="Phan_tich_chi_phi12"/>
      <sheetName val="Chi_phi_nen_theo_BVTC12"/>
      <sheetName val="nhan_cong_phu12"/>
      <sheetName val="nhan_cong_Hung12"/>
      <sheetName val="Nhan_cong12"/>
      <sheetName val="Khoi_luong_nen_theo_BVTC12"/>
      <sheetName val="cap_cho_cac_DT12"/>
      <sheetName val="Ung_-_hoan12"/>
      <sheetName val="CP_may12"/>
      <sheetName val="Phu_luc12"/>
      <sheetName val="Gia_trÞ12"/>
      <sheetName val="DS_them_luong_qui_4-200212"/>
      <sheetName val="Phuc_loi_2-9-0212"/>
      <sheetName val="Thuong_nhan_dip_21-12-0212"/>
      <sheetName val="Thuong_dip_nhan_danh_hieu_AHL12"/>
      <sheetName val="Thang_luong_thu_13_nam_200212"/>
      <sheetName val="Luong_SX#_dip_Tet_Qui_Mui(don12"/>
      <sheetName val="CT_Duong12"/>
      <sheetName val="D_gia12"/>
      <sheetName val="T_hop12"/>
      <sheetName val="CtP_tro12"/>
      <sheetName val="Nha_moi12"/>
      <sheetName val="TT-T_Tron_So_212"/>
      <sheetName val="Ct_Dam_12"/>
      <sheetName val="Ct_Duoi12"/>
      <sheetName val="Ct_Tren12"/>
      <sheetName val="D_giaMay12"/>
      <sheetName val="26+180-400_212"/>
      <sheetName val="26+180_Sub112"/>
      <sheetName val="26+180_Sub412"/>
      <sheetName val="26+180-400_5(k95)12"/>
      <sheetName val="26+400-620_3(k95)12"/>
      <sheetName val="26+400-640_1(k95)12"/>
      <sheetName val="26+960-27+150_912"/>
      <sheetName val="26+960-27+150_1012"/>
      <sheetName val="26+960-27+150_1112"/>
      <sheetName val="26+960-27+150_1212"/>
      <sheetName val="26+960-27+150_5(k95)12"/>
      <sheetName val="26+960-27+150_4(k95)12"/>
      <sheetName val="26+960-27+150_1(k95)12"/>
      <sheetName val="27+500-700_5(k95)12"/>
      <sheetName val="27+500-700_4(k95)12"/>
      <sheetName val="27+500-700_3(k95)12"/>
      <sheetName val="27+500-700_1(k95)12"/>
      <sheetName val="27+740-920_3(k95)12"/>
      <sheetName val="27+740-920_2112"/>
      <sheetName val="27+920-28+040_6,712"/>
      <sheetName val="27+920-28+040_1012"/>
      <sheetName val="27+920-28+160_Su312"/>
      <sheetName val="28+160-28+420_5K9512"/>
      <sheetName val="28+430-657_712"/>
      <sheetName val="Km28+430-657_812"/>
      <sheetName val="28+430-657_912"/>
      <sheetName val="28+430-667_1012"/>
      <sheetName val="28+430-657_1112"/>
      <sheetName val="28+430-657_4k9512"/>
      <sheetName val="28+500-657_1812"/>
      <sheetName val="28+520-657_1912"/>
      <sheetName val="C_TIEU12"/>
      <sheetName val="T_Luong12"/>
      <sheetName val="T_HAO12"/>
      <sheetName val="DT_TUYEN12"/>
      <sheetName val="DT_GIA12"/>
      <sheetName val="KHDT_(2)12"/>
      <sheetName val="CL_12"/>
      <sheetName val="KQ_(2)12"/>
      <sheetName val="Quang_Tri12"/>
      <sheetName val="Da_Nang12"/>
      <sheetName val="Quang_Nam12"/>
      <sheetName val="Quang_Ngai12"/>
      <sheetName val="TH_DH-QN12"/>
      <sheetName val="KP_HD12"/>
      <sheetName val="DB_HD12"/>
      <sheetName val="vat_tu12"/>
      <sheetName val="Thep_12"/>
      <sheetName val="Chi_tiet_Khoi_luong12"/>
      <sheetName val="TH_khoi_luong12"/>
      <sheetName val="Chiet_tinh_vat_lieu_12"/>
      <sheetName val="TH_KL_VL12"/>
      <sheetName val="AC_PC12"/>
      <sheetName val="TAI_TRONG12"/>
      <sheetName val="NOI_LUC12"/>
      <sheetName val="TINH_DUYET_THTT_CHINH12"/>
      <sheetName val="TDUYET_THTT_PHU12"/>
      <sheetName val="TINH_DAO_DONG_VA_DO_VONG12"/>
      <sheetName val="TINH_NEO12"/>
      <sheetName val="tong_hop_thanh_toan_thue12"/>
      <sheetName val="bang_ke_nop_thue12"/>
      <sheetName val="Tonh_hop_chi_phi12"/>
      <sheetName val="BK_chi_phi12"/>
      <sheetName val="KTra_DS_va_thue_GTGT12"/>
      <sheetName val="Kiãøm_tra_DS_thue_GTGT12"/>
      <sheetName val="XUAT(gia_von)12"/>
      <sheetName val="Xuat_(gia_ban)12"/>
      <sheetName val="Dchinh_TH_N-X-T12"/>
      <sheetName val="Tong_hop_N-X-T12"/>
      <sheetName val="thue_TH12"/>
      <sheetName val="tong_hop_200112"/>
      <sheetName val="qUYET_TOAN_THUE12"/>
      <sheetName val="BU_CTPH12"/>
      <sheetName val="BU_tran3+360_2212"/>
      <sheetName val="Tran3+360_2212"/>
      <sheetName val="BU_tran2+386_412"/>
      <sheetName val="Tran2+386_412"/>
      <sheetName val="DTcong_4-512"/>
      <sheetName val="Bu_1-212"/>
      <sheetName val="Bu_12-1312"/>
      <sheetName val="DTcong_12-1312"/>
      <sheetName val="DT_cong13-13+12"/>
      <sheetName val="BU-_nhanh12"/>
      <sheetName val="dtcong_nh1-212"/>
      <sheetName val="dtcong_nh0-112"/>
      <sheetName val="BU_11-1212"/>
      <sheetName val="DTcong_11-1212"/>
      <sheetName val="Pr-_CC12"/>
      <sheetName val="MD_3-412"/>
      <sheetName val="ND_3-412"/>
      <sheetName val="MD_1-212"/>
      <sheetName val="ND_1-212"/>
      <sheetName val="MD_0-112"/>
      <sheetName val="ND_0-112"/>
      <sheetName val="KL_tong12"/>
      <sheetName val="TH_(T1-6)12"/>
      <sheetName val="_NL12"/>
      <sheetName val="_NL_(2)12"/>
      <sheetName val="CDTHCT_(3)12"/>
      <sheetName val="thkl_(2)12"/>
      <sheetName val="long_tec12"/>
      <sheetName val="cd_viaK0-T612"/>
      <sheetName val="cdvia_T6-Tc2412"/>
      <sheetName val="cdvia_Tc24-T4612"/>
      <sheetName val="cd_btnL2k0+361-T1912"/>
      <sheetName val="CT_xa12"/>
      <sheetName val="CDTHU_CHI_T112"/>
      <sheetName val="THUCHI_212"/>
      <sheetName val="THU_CHI312"/>
      <sheetName val="THU_CHI_412"/>
      <sheetName val="THU_CHI512"/>
      <sheetName val="THU_CHI_612"/>
      <sheetName val="TU_CHI_712"/>
      <sheetName val="THU_CHI912"/>
      <sheetName val="THU_CHI_812"/>
      <sheetName val="THU_CHI_1012"/>
      <sheetName val="THU_CHI_1112"/>
      <sheetName val="THU_CHI_1212"/>
      <sheetName val="Xep_hang_20112"/>
      <sheetName val="toan_Cty12"/>
      <sheetName val="Cong_ty12"/>
      <sheetName val="XN_212"/>
      <sheetName val="XN_ong_CHi12"/>
      <sheetName val="N_XDCT&amp;_XKLD12"/>
      <sheetName val="CN_HCM12"/>
      <sheetName val="TT_XKLD(Nhan)12"/>
      <sheetName val="Ong_Hong12"/>
      <sheetName val="CN_hung_yen12"/>
      <sheetName val="Dong_nai12"/>
      <sheetName val="K249_K9812"/>
      <sheetName val="K249_K98_(2)12"/>
      <sheetName val="K251_K9812"/>
      <sheetName val="K251_SBase12"/>
      <sheetName val="K251_AC12"/>
      <sheetName val="K252_K9812"/>
      <sheetName val="K252_SBase12"/>
      <sheetName val="K252_AC12"/>
      <sheetName val="K253_K9812"/>
      <sheetName val="K253_Subbase12"/>
      <sheetName val="K253_Base_12"/>
      <sheetName val="K253_SBase12"/>
      <sheetName val="K253_AC12"/>
      <sheetName val="K255_SBase12"/>
      <sheetName val="K259_K9812"/>
      <sheetName val="K259_Subbase12"/>
      <sheetName val="K259_Base_12"/>
      <sheetName val="K259_AC12"/>
      <sheetName val="K260_K9812"/>
      <sheetName val="K260_Subbase12"/>
      <sheetName val="K260_Base12"/>
      <sheetName val="K260_AC12"/>
      <sheetName val="K261_K9812"/>
      <sheetName val="K261_Base12"/>
      <sheetName val="K261_AC12"/>
      <sheetName val="KL_Tram_Cty12"/>
      <sheetName val="Gam_may_Cty12"/>
      <sheetName val="KL_tram_KH12"/>
      <sheetName val="Gam_may_KH12"/>
      <sheetName val="Cach_dien12"/>
      <sheetName val="Mang_tai12"/>
      <sheetName val="KL_DDK12"/>
      <sheetName val="Mang_tai_DDK12"/>
      <sheetName val="KL_DDK0,412"/>
      <sheetName val="TT_Ky_thuat12"/>
      <sheetName val="CT_moi12"/>
      <sheetName val="Tu_dien12"/>
      <sheetName val="May_cat12"/>
      <sheetName val="Dao_Cly12"/>
      <sheetName val="Dao_Ptai12"/>
      <sheetName val="Tu_RMU12"/>
      <sheetName val="C_set12"/>
      <sheetName val="Sco_Cap12"/>
      <sheetName val="Sco_TB12"/>
      <sheetName val="TN_tram12"/>
      <sheetName val="TN_C_set12"/>
      <sheetName val="TN_TD_DDay12"/>
      <sheetName val="Phan_chung12"/>
      <sheetName val="cong_Q212"/>
      <sheetName val="T_U_luong_Q112"/>
      <sheetName val="T_U_luong_Q212"/>
      <sheetName val="T_U_luong_Q312"/>
      <sheetName val="Quyet_toan12"/>
      <sheetName val="Thu_hoi12"/>
      <sheetName val="Lai_vay12"/>
      <sheetName val="Tien_vay12"/>
      <sheetName val="Cong_no12"/>
      <sheetName val="Cop_pha12"/>
      <sheetName val="Gia_DAN12"/>
      <sheetName val="Phu_luc_HD12"/>
      <sheetName val="Gia_du_thau12"/>
      <sheetName val="Ca_xe12"/>
      <sheetName val="Dc_Dau12"/>
      <sheetName val="_o_to_Hien_812"/>
      <sheetName val="_o_to_Hien912"/>
      <sheetName val="_o_to_Hien1012"/>
      <sheetName val="_o_to_Hien1112"/>
      <sheetName val="_o_to_Hien12)12"/>
      <sheetName val="_o_to_Hien122"/>
      <sheetName val="_o_to_Hien212"/>
      <sheetName val="_o_to_Hien312"/>
      <sheetName val="_o_to_Hien412"/>
      <sheetName val="_o_to_Hien512"/>
      <sheetName val="_o_to_Phong_812"/>
      <sheetName val="_o_to_Phong912"/>
      <sheetName val="_o_to_Phong1012"/>
      <sheetName val="_o_to_Phong1112"/>
      <sheetName val="_o_to_Phong12)12"/>
      <sheetName val="_o_to_Phong122"/>
      <sheetName val="_o_to_Phong212"/>
      <sheetName val="_o_to_Phong312"/>
      <sheetName val="_o_to_Phong412"/>
      <sheetName val="_o_to_Phong512"/>
      <sheetName val="_o_to_Dung_8_12"/>
      <sheetName val="_D_tt_dau812"/>
      <sheetName val="_o_to_Dung_912"/>
      <sheetName val="_D9_tt_dau12"/>
      <sheetName val="_D10_tt_dau12"/>
      <sheetName val="_o_to_Dung_1012"/>
      <sheetName val="_o_to_Dung_1112"/>
      <sheetName val="_o_to_Dung_12)12"/>
      <sheetName val="_o_to_Dung_122"/>
      <sheetName val="_o_to_Dung212"/>
      <sheetName val="_o_to_Dung312"/>
      <sheetName val="_o_to_Dung412"/>
      <sheetName val="_o_totrongT10-1212"/>
      <sheetName val="_o_totrongT212"/>
      <sheetName val="_o_totrungT10-1212"/>
      <sheetName val="_o_toMinhT10-12_12"/>
      <sheetName val="_o_toMinhT212"/>
      <sheetName val="_o_toTrieuT10-12__12"/>
      <sheetName val="Luong_8_SP12"/>
      <sheetName val="Luong_9_SP_12"/>
      <sheetName val="Luong_10_SP_12"/>
      <sheetName val="Luong_11_SP_12"/>
      <sheetName val="Luong_12_SP12"/>
      <sheetName val="Luong_1_SP112"/>
      <sheetName val="Luong_2_SP212"/>
      <sheetName val="Luong_3_SP312"/>
      <sheetName val="Luong_4_SP412"/>
      <sheetName val="Luong_4_SP512"/>
      <sheetName val="KL_VL12"/>
      <sheetName val="QT_9-612"/>
      <sheetName val="Thuong_luu_HB12"/>
      <sheetName val="QT_Ky_T12"/>
      <sheetName val="bc_vt_TON_BAI12"/>
      <sheetName val="QT_Duoc_(Hai)12"/>
      <sheetName val="sent_to12"/>
      <sheetName val="KLTong_hop12"/>
      <sheetName val="Lan_can12"/>
      <sheetName val="Ranh_doc_(2)12"/>
      <sheetName val="Ranh_doc12"/>
      <sheetName val="Coc_tieu12"/>
      <sheetName val="Bien_bao12"/>
      <sheetName val="Nan_tuyen12"/>
      <sheetName val="Lan_112"/>
      <sheetName val="Lan__212"/>
      <sheetName val="Lan_312"/>
      <sheetName val="Gia_tri12"/>
      <sheetName val="Lan_512"/>
      <sheetName val="Cong_hop12"/>
      <sheetName val="kldukien_(107)12"/>
      <sheetName val="qui1_(2)12"/>
      <sheetName val="cap_so_lan_212"/>
      <sheetName val="cap_so_BHXH12"/>
      <sheetName val="tru_tien12"/>
      <sheetName val="yt_q212"/>
      <sheetName val="c45_t312"/>
      <sheetName val="c45_t612"/>
      <sheetName val="BHYT_Q3_200312"/>
      <sheetName val="C45_t712"/>
      <sheetName val="C47-t07_200312"/>
      <sheetName val="C45_t812"/>
      <sheetName val="C47-t08_200312"/>
      <sheetName val="C45_t0912"/>
      <sheetName val="C47-t09_200312"/>
      <sheetName val="C47_T1212"/>
      <sheetName val="BHYT_Q4-200312"/>
      <sheetName val="C45_T1012"/>
      <sheetName val="binh_do12"/>
      <sheetName val="cot_lieu12"/>
      <sheetName val="van_khuon12"/>
      <sheetName val="CT_BT12"/>
      <sheetName val="lay_mau12"/>
      <sheetName val="mat_ngoai_goi12"/>
      <sheetName val="coc_tram-bt12"/>
      <sheetName val="cong_bien_t1015"/>
      <sheetName val="luong_t9_15"/>
      <sheetName val="bb_t915"/>
      <sheetName val="KL_XL200015"/>
      <sheetName val="Chiet_tinh15"/>
      <sheetName val="Van_chuyen15"/>
      <sheetName val="THKP_(2)15"/>
      <sheetName val="T_Bi15"/>
      <sheetName val="Thiet_ke15"/>
      <sheetName val="K_luong15"/>
      <sheetName val="TT_L215"/>
      <sheetName val="TT_L115"/>
      <sheetName val="Thue_Ngoai15"/>
      <sheetName val="Dong_Dau15"/>
      <sheetName val="Dong_Dau_(2)15"/>
      <sheetName val="Sau_dong15"/>
      <sheetName val="Ma_xa15"/>
      <sheetName val="My_dinh15"/>
      <sheetName val="Tong_cong15"/>
      <sheetName val="Chi_tiet_-_Dv_lap15"/>
      <sheetName val="TH_KHTC15"/>
      <sheetName val="Gia_VL15"/>
      <sheetName val="Bang_gia_ca_may15"/>
      <sheetName val="Bang_luong_CB15"/>
      <sheetName val="Bang_P_tich_CT15"/>
      <sheetName val="D_toan_chi_tiet15"/>
      <sheetName val="Bang_TH_Dtoan15"/>
      <sheetName val="LUAN_CHUYEN15"/>
      <sheetName val="KE_QUY15"/>
      <sheetName val="LUONGGIAN_TIEP15"/>
      <sheetName val="VAY_VON15"/>
      <sheetName val="O_THAO15"/>
      <sheetName val="Q_TRUNG15"/>
      <sheetName val="Y_THANH15"/>
      <sheetName val="Sheet2_(2)15"/>
      <sheetName val="KH_2003_(moi_max)15"/>
      <sheetName val="Interim_payment15"/>
      <sheetName val="Bid_Sum15"/>
      <sheetName val="Item_B15"/>
      <sheetName val="Dg_A15"/>
      <sheetName val="Dg_B&amp;C15"/>
      <sheetName val="Material_at_site15"/>
      <sheetName val="Bang_VL15"/>
      <sheetName val="VL(No_V-c)15"/>
      <sheetName val="He_so15"/>
      <sheetName val="PL_Vua15"/>
      <sheetName val="Chitieu-dam_cac_loai15"/>
      <sheetName val="DG_Dam15"/>
      <sheetName val="DG_chung15"/>
      <sheetName val="VL-dac_chung15"/>
      <sheetName val="CT_1md_&amp;_dau_cong15"/>
      <sheetName val="Tong_hop15"/>
      <sheetName val="CT_cong15"/>
      <sheetName val="dg_cong15"/>
      <sheetName val="CDSL_(2)15"/>
      <sheetName val="__15"/>
      <sheetName val="san_vuon15"/>
      <sheetName val="khu_phu_tro15"/>
      <sheetName val="Thuyet_minh15"/>
      <sheetName val="be_tong15"/>
      <sheetName val="Tong_hop_thep15"/>
      <sheetName val="phan_tich_DG15"/>
      <sheetName val="gia_vat_lieu15"/>
      <sheetName val="gia_xe_may15"/>
      <sheetName val="gia_nhan_cong15"/>
      <sheetName val="BCC_(2)15"/>
      <sheetName val="Bao_cao15"/>
      <sheetName val="Bao_cao_215"/>
      <sheetName val="Khoi_luong15"/>
      <sheetName val="Khoi_luong_mat15"/>
      <sheetName val="Bang_ke15"/>
      <sheetName val="T_HopKL15"/>
      <sheetName val="S_Luong15"/>
      <sheetName val="D_Dap15"/>
      <sheetName val="Q_Toan15"/>
      <sheetName val="Phan_tich_chi_phi15"/>
      <sheetName val="Chi_phi_nen_theo_BVTC15"/>
      <sheetName val="nhan_cong_phu15"/>
      <sheetName val="nhan_cong_Hung15"/>
      <sheetName val="Nhan_cong15"/>
      <sheetName val="Khoi_luong_nen_theo_BVTC15"/>
      <sheetName val="cap_cho_cac_DT15"/>
      <sheetName val="Ung_-_hoan15"/>
      <sheetName val="CP_may15"/>
      <sheetName val="Phu_luc15"/>
      <sheetName val="Gia_trÞ15"/>
      <sheetName val="DS_them_luong_qui_4-200215"/>
      <sheetName val="Phuc_loi_2-9-0215"/>
      <sheetName val="Thuong_nhan_dip_21-12-0215"/>
      <sheetName val="Thuong_dip_nhan_danh_hieu_AHL15"/>
      <sheetName val="Thang_luong_thu_13_nam_200215"/>
      <sheetName val="Luong_SX#_dip_Tet_Qui_Mui(don15"/>
      <sheetName val="CT_Duong15"/>
      <sheetName val="D_gia15"/>
      <sheetName val="T_hop15"/>
      <sheetName val="CtP_tro15"/>
      <sheetName val="Nha_moi15"/>
      <sheetName val="TT-T_Tron_So_215"/>
      <sheetName val="Ct_Dam_15"/>
      <sheetName val="Ct_Duoi15"/>
      <sheetName val="Ct_Tren15"/>
      <sheetName val="D_giaMay15"/>
      <sheetName val="26+180-400_215"/>
      <sheetName val="26+180_Sub115"/>
      <sheetName val="26+180_Sub415"/>
      <sheetName val="26+180-400_5(k95)15"/>
      <sheetName val="26+400-620_3(k95)15"/>
      <sheetName val="26+400-640_1(k95)15"/>
      <sheetName val="26+960-27+150_915"/>
      <sheetName val="26+960-27+150_1015"/>
      <sheetName val="26+960-27+150_1115"/>
      <sheetName val="26+960-27+150_1215"/>
      <sheetName val="26+960-27+150_5(k95)15"/>
      <sheetName val="26+960-27+150_4(k95)15"/>
      <sheetName val="26+960-27+150_1(k95)15"/>
      <sheetName val="27+500-700_5(k95)15"/>
      <sheetName val="27+500-700_4(k95)15"/>
      <sheetName val="27+500-700_3(k95)15"/>
      <sheetName val="27+500-700_1(k95)15"/>
      <sheetName val="27+740-920_3(k95)15"/>
      <sheetName val="27+740-920_2115"/>
      <sheetName val="27+920-28+040_6,715"/>
      <sheetName val="27+920-28+040_1015"/>
      <sheetName val="27+920-28+160_Su315"/>
      <sheetName val="28+160-28+420_5K9515"/>
      <sheetName val="28+430-657_715"/>
      <sheetName val="Km28+430-657_815"/>
      <sheetName val="28+430-657_915"/>
      <sheetName val="28+430-667_1015"/>
      <sheetName val="28+430-657_1115"/>
      <sheetName val="28+430-657_4k9515"/>
      <sheetName val="28+500-657_1815"/>
      <sheetName val="28+520-657_1915"/>
      <sheetName val="C_TIEU15"/>
      <sheetName val="T_Luong15"/>
      <sheetName val="T_HAO15"/>
      <sheetName val="DT_TUYEN15"/>
      <sheetName val="DT_GIA15"/>
      <sheetName val="KHDT_(2)15"/>
      <sheetName val="CL_15"/>
      <sheetName val="KQ_(2)15"/>
      <sheetName val="Quang_Tri15"/>
      <sheetName val="Da_Nang15"/>
      <sheetName val="Quang_Nam15"/>
      <sheetName val="Quang_Ngai15"/>
      <sheetName val="TH_DH-QN15"/>
      <sheetName val="KP_HD15"/>
      <sheetName val="DB_HD15"/>
      <sheetName val="vat_tu15"/>
      <sheetName val="Thep_15"/>
      <sheetName val="Chi_tiet_Khoi_luong15"/>
      <sheetName val="TH_khoi_luong15"/>
      <sheetName val="Chiet_tinh_vat_lieu_15"/>
      <sheetName val="TH_KL_VL15"/>
      <sheetName val="AC_PC15"/>
      <sheetName val="TAI_TRONG15"/>
      <sheetName val="NOI_LUC15"/>
      <sheetName val="TINH_DUYET_THTT_CHINH15"/>
      <sheetName val="TDUYET_THTT_PHU15"/>
      <sheetName val="TINH_DAO_DONG_VA_DO_VONG15"/>
      <sheetName val="TINH_NEO15"/>
      <sheetName val="tong_hop_thanh_toan_thue15"/>
      <sheetName val="bang_ke_nop_thue15"/>
      <sheetName val="Tonh_hop_chi_phi15"/>
      <sheetName val="BK_chi_phi15"/>
      <sheetName val="KTra_DS_va_thue_GTGT15"/>
      <sheetName val="Kiãøm_tra_DS_thue_GTGT15"/>
      <sheetName val="XUAT(gia_von)15"/>
      <sheetName val="Xuat_(gia_ban)15"/>
      <sheetName val="Dchinh_TH_N-X-T15"/>
      <sheetName val="Tong_hop_N-X-T15"/>
      <sheetName val="thue_TH15"/>
      <sheetName val="tong_hop_200115"/>
      <sheetName val="qUYET_TOAN_THUE15"/>
      <sheetName val="BU_CTPH15"/>
      <sheetName val="BU_tran3+360_2215"/>
      <sheetName val="Tran3+360_2215"/>
      <sheetName val="BU_tran2+386_415"/>
      <sheetName val="Tran2+386_415"/>
      <sheetName val="DTcong_4-515"/>
      <sheetName val="Bu_1-215"/>
      <sheetName val="Bu_12-1315"/>
      <sheetName val="DTcong_12-1315"/>
      <sheetName val="DT_cong13-13+15"/>
      <sheetName val="BU-_nhanh15"/>
      <sheetName val="dtcong_nh1-215"/>
      <sheetName val="dtcong_nh0-115"/>
      <sheetName val="BU_11-1215"/>
      <sheetName val="DTcong_11-1215"/>
      <sheetName val="Pr-_CC15"/>
      <sheetName val="MD_3-415"/>
      <sheetName val="ND_3-415"/>
      <sheetName val="MD_1-215"/>
      <sheetName val="ND_1-215"/>
      <sheetName val="MD_0-115"/>
      <sheetName val="ND_0-115"/>
      <sheetName val="KL_tong15"/>
      <sheetName val="TH_(T1-6)15"/>
      <sheetName val="_NL15"/>
      <sheetName val="_NL_(2)15"/>
      <sheetName val="CDTHCT_(3)15"/>
      <sheetName val="thkl_(2)15"/>
      <sheetName val="long_tec15"/>
      <sheetName val="cd_viaK0-T615"/>
      <sheetName val="cdvia_T6-Tc2415"/>
      <sheetName val="cdvia_Tc24-T4615"/>
      <sheetName val="cd_btnL2k0+361-T1915"/>
      <sheetName val="CT_xa15"/>
      <sheetName val="CDTHU_CHI_T115"/>
      <sheetName val="THUCHI_215"/>
      <sheetName val="THU_CHI315"/>
      <sheetName val="THU_CHI_415"/>
      <sheetName val="THU_CHI515"/>
      <sheetName val="THU_CHI_615"/>
      <sheetName val="TU_CHI_715"/>
      <sheetName val="THU_CHI915"/>
      <sheetName val="THU_CHI_815"/>
      <sheetName val="THU_CHI_1015"/>
      <sheetName val="THU_CHI_1115"/>
      <sheetName val="THU_CHI_1215"/>
      <sheetName val="Xep_hang_20115"/>
      <sheetName val="toan_Cty15"/>
      <sheetName val="Cong_ty15"/>
      <sheetName val="XN_215"/>
      <sheetName val="XN_ong_CHi15"/>
      <sheetName val="N_XDCT&amp;_XKLD15"/>
      <sheetName val="CN_HCM15"/>
      <sheetName val="TT_XKLD(Nhan)15"/>
      <sheetName val="Ong_Hong15"/>
      <sheetName val="CN_hung_yen15"/>
      <sheetName val="Dong_nai15"/>
      <sheetName val="K249_K9815"/>
      <sheetName val="K249_K98_(2)15"/>
      <sheetName val="K251_K9815"/>
      <sheetName val="K251_SBase15"/>
      <sheetName val="K251_AC15"/>
      <sheetName val="K252_K9815"/>
      <sheetName val="K252_SBase15"/>
      <sheetName val="K252_AC15"/>
      <sheetName val="K253_K9815"/>
      <sheetName val="K253_Subbase15"/>
      <sheetName val="K253_Base_15"/>
      <sheetName val="K253_SBase15"/>
      <sheetName val="K253_AC15"/>
      <sheetName val="K255_SBase15"/>
      <sheetName val="K259_K9815"/>
      <sheetName val="K259_Subbase15"/>
      <sheetName val="K259_Base_15"/>
      <sheetName val="K259_AC15"/>
      <sheetName val="K260_K9815"/>
      <sheetName val="K260_Subbase15"/>
      <sheetName val="K260_Base15"/>
      <sheetName val="K260_AC15"/>
      <sheetName val="K261_K9815"/>
      <sheetName val="K261_Base15"/>
      <sheetName val="K261_AC15"/>
      <sheetName val="KL_Tram_Cty15"/>
      <sheetName val="Gam_may_Cty15"/>
      <sheetName val="KL_tram_KH15"/>
      <sheetName val="Gam_may_KH15"/>
      <sheetName val="Cach_dien15"/>
      <sheetName val="Mang_tai15"/>
      <sheetName val="KL_DDK15"/>
      <sheetName val="Mang_tai_DDK15"/>
      <sheetName val="KL_DDK0,415"/>
      <sheetName val="TT_Ky_thuat15"/>
      <sheetName val="CT_moi15"/>
      <sheetName val="Tu_dien15"/>
      <sheetName val="May_cat15"/>
      <sheetName val="Dao_Cly15"/>
      <sheetName val="Dao_Ptai15"/>
      <sheetName val="Tu_RMU15"/>
      <sheetName val="C_set15"/>
      <sheetName val="Sco_Cap15"/>
      <sheetName val="Sco_TB15"/>
      <sheetName val="TN_tram15"/>
      <sheetName val="TN_C_set15"/>
      <sheetName val="TN_TD_DDay15"/>
      <sheetName val="Phan_chung15"/>
      <sheetName val="cong_Q215"/>
      <sheetName val="T_U_luong_Q115"/>
      <sheetName val="T_U_luong_Q215"/>
      <sheetName val="T_U_luong_Q315"/>
      <sheetName val="Quyet_toan15"/>
      <sheetName val="Thu_hoi15"/>
      <sheetName val="Lai_vay15"/>
      <sheetName val="Tien_vay15"/>
      <sheetName val="Cong_no15"/>
      <sheetName val="Cop_pha15"/>
      <sheetName val="Gia_DAN15"/>
      <sheetName val="Phu_luc_HD15"/>
      <sheetName val="Gia_du_thau15"/>
      <sheetName val="Ca_xe15"/>
      <sheetName val="Dc_Dau15"/>
      <sheetName val="_o_to_Hien_815"/>
      <sheetName val="_o_to_Hien915"/>
      <sheetName val="_o_to_Hien1015"/>
      <sheetName val="_o_to_Hien1115"/>
      <sheetName val="_o_to_Hien12)15"/>
      <sheetName val="_o_to_Hien125"/>
      <sheetName val="_o_to_Hien215"/>
      <sheetName val="_o_to_Hien315"/>
      <sheetName val="_o_to_Hien415"/>
      <sheetName val="_o_to_Hien515"/>
      <sheetName val="_o_to_Phong_815"/>
      <sheetName val="_o_to_Phong915"/>
      <sheetName val="_o_to_Phong1015"/>
      <sheetName val="_o_to_Phong1115"/>
      <sheetName val="_o_to_Phong12)15"/>
      <sheetName val="_o_to_Phong125"/>
      <sheetName val="_o_to_Phong215"/>
      <sheetName val="_o_to_Phong315"/>
      <sheetName val="_o_to_Phong415"/>
      <sheetName val="_o_to_Phong515"/>
      <sheetName val="_o_to_Dung_8_15"/>
      <sheetName val="_D_tt_dau815"/>
      <sheetName val="_o_to_Dung_915"/>
      <sheetName val="_D9_tt_dau15"/>
      <sheetName val="_D10_tt_dau15"/>
      <sheetName val="_o_to_Dung_1015"/>
      <sheetName val="_o_to_Dung_1115"/>
      <sheetName val="_o_to_Dung_12)15"/>
      <sheetName val="_o_to_Dung_125"/>
      <sheetName val="_o_to_Dung215"/>
      <sheetName val="_o_to_Dung315"/>
      <sheetName val="_o_to_Dung415"/>
      <sheetName val="_o_totrongT10-1215"/>
      <sheetName val="_o_totrongT215"/>
      <sheetName val="_o_totrungT10-1215"/>
      <sheetName val="_o_toMinhT10-12_15"/>
      <sheetName val="_o_toMinhT215"/>
      <sheetName val="_o_toTrieuT10-12__15"/>
      <sheetName val="Luong_8_SP15"/>
      <sheetName val="Luong_9_SP_15"/>
      <sheetName val="Luong_10_SP_15"/>
      <sheetName val="Luong_11_SP_15"/>
      <sheetName val="Luong_12_SP15"/>
      <sheetName val="Luong_1_SP115"/>
      <sheetName val="Luong_2_SP215"/>
      <sheetName val="Luong_3_SP315"/>
      <sheetName val="Luong_4_SP415"/>
      <sheetName val="Luong_4_SP515"/>
      <sheetName val="KL_VL15"/>
      <sheetName val="QT_9-615"/>
      <sheetName val="Thuong_luu_HB15"/>
      <sheetName val="QT_Ky_T15"/>
      <sheetName val="bc_vt_TON_BAI15"/>
      <sheetName val="QT_Duoc_(Hai)15"/>
      <sheetName val="sent_to15"/>
      <sheetName val="KLTong_hop15"/>
      <sheetName val="Lan_can15"/>
      <sheetName val="Ranh_doc_(2)15"/>
      <sheetName val="Ranh_doc15"/>
      <sheetName val="Coc_tieu15"/>
      <sheetName val="Bien_bao15"/>
      <sheetName val="Nan_tuyen15"/>
      <sheetName val="Lan_115"/>
      <sheetName val="Lan__215"/>
      <sheetName val="Lan_315"/>
      <sheetName val="Gia_tri15"/>
      <sheetName val="Lan_515"/>
      <sheetName val="Cong_hop15"/>
      <sheetName val="kldukien_(107)15"/>
      <sheetName val="qui1_(2)15"/>
      <sheetName val="cap_so_lan_215"/>
      <sheetName val="cap_so_BHXH15"/>
      <sheetName val="tru_tien15"/>
      <sheetName val="yt_q215"/>
      <sheetName val="c45_t315"/>
      <sheetName val="c45_t615"/>
      <sheetName val="BHYT_Q3_200315"/>
      <sheetName val="C45_t715"/>
      <sheetName val="C47-t07_200315"/>
      <sheetName val="C45_t815"/>
      <sheetName val="C47-t08_200315"/>
      <sheetName val="C45_t0915"/>
      <sheetName val="C47-t09_200315"/>
      <sheetName val="C47_T1215"/>
      <sheetName val="BHYT_Q4-200315"/>
      <sheetName val="C45_T1015"/>
      <sheetName val="binh_do15"/>
      <sheetName val="cot_lieu15"/>
      <sheetName val="van_khuon15"/>
      <sheetName val="CT_BT15"/>
      <sheetName val="lay_mau15"/>
      <sheetName val="mat_ngoai_goi15"/>
      <sheetName val="coc_tram-bt15"/>
      <sheetName val="cong_bien_t1017"/>
      <sheetName val="luong_t9_17"/>
      <sheetName val="bb_t917"/>
      <sheetName val="KL_XL200017"/>
      <sheetName val="Chiet_tinh17"/>
      <sheetName val="Van_chuyen17"/>
      <sheetName val="THKP_(2)17"/>
      <sheetName val="T_Bi17"/>
      <sheetName val="Thiet_ke17"/>
      <sheetName val="K_luong17"/>
      <sheetName val="TT_L217"/>
      <sheetName val="TT_L117"/>
      <sheetName val="Thue_Ngoai17"/>
      <sheetName val="Dong_Dau17"/>
      <sheetName val="Dong_Dau_(2)17"/>
      <sheetName val="Sau_dong17"/>
      <sheetName val="Ma_xa17"/>
      <sheetName val="My_dinh17"/>
      <sheetName val="Tong_cong17"/>
      <sheetName val="Chi_tiet_-_Dv_lap17"/>
      <sheetName val="TH_KHTC17"/>
      <sheetName val="Gia_VL17"/>
      <sheetName val="Bang_gia_ca_may17"/>
      <sheetName val="Bang_luong_CB17"/>
      <sheetName val="Bang_P_tich_CT17"/>
      <sheetName val="D_toan_chi_tiet17"/>
      <sheetName val="Bang_TH_Dtoan17"/>
      <sheetName val="LUAN_CHUYEN17"/>
      <sheetName val="KE_QUY17"/>
      <sheetName val="LUONGGIAN_TIEP17"/>
      <sheetName val="VAY_VON17"/>
      <sheetName val="O_THAO17"/>
      <sheetName val="Q_TRUNG17"/>
      <sheetName val="Y_THANH17"/>
      <sheetName val="Sheet2_(2)17"/>
      <sheetName val="KH_2003_(moi_max)17"/>
      <sheetName val="Interim_payment17"/>
      <sheetName val="Bid_Sum17"/>
      <sheetName val="Item_B17"/>
      <sheetName val="Dg_A17"/>
      <sheetName val="Dg_B&amp;C17"/>
      <sheetName val="Material_at_site17"/>
      <sheetName val="Bang_VL17"/>
      <sheetName val="VL(No_V-c)17"/>
      <sheetName val="He_so17"/>
      <sheetName val="PL_Vua17"/>
      <sheetName val="Chitieu-dam_cac_loai17"/>
      <sheetName val="DG_Dam17"/>
      <sheetName val="DG_chung17"/>
      <sheetName val="VL-dac_chung17"/>
      <sheetName val="CT_1md_&amp;_dau_cong17"/>
      <sheetName val="Tong_hop17"/>
      <sheetName val="CT_cong17"/>
      <sheetName val="dg_cong17"/>
      <sheetName val="CDSL_(2)17"/>
      <sheetName val="__17"/>
      <sheetName val="san_vuon17"/>
      <sheetName val="khu_phu_tro17"/>
      <sheetName val="Thuyet_minh17"/>
      <sheetName val="be_tong17"/>
      <sheetName val="Tong_hop_thep17"/>
      <sheetName val="phan_tich_DG17"/>
      <sheetName val="gia_vat_lieu17"/>
      <sheetName val="gia_xe_may17"/>
      <sheetName val="gia_nhan_cong17"/>
      <sheetName val="BCC_(2)17"/>
      <sheetName val="Bao_cao17"/>
      <sheetName val="Bao_cao_217"/>
      <sheetName val="Khoi_luong17"/>
      <sheetName val="Khoi_luong_mat17"/>
      <sheetName val="Bang_ke17"/>
      <sheetName val="T_HopKL17"/>
      <sheetName val="S_Luong17"/>
      <sheetName val="D_Dap17"/>
      <sheetName val="Q_Toan17"/>
      <sheetName val="Phan_tich_chi_phi17"/>
      <sheetName val="Chi_phi_nen_theo_BVTC17"/>
      <sheetName val="nhan_cong_phu17"/>
      <sheetName val="nhan_cong_Hung17"/>
      <sheetName val="Nhan_cong17"/>
      <sheetName val="Khoi_luong_nen_theo_BVTC17"/>
      <sheetName val="cap_cho_cac_DT17"/>
      <sheetName val="Ung_-_hoan17"/>
      <sheetName val="CP_may17"/>
      <sheetName val="Phu_luc17"/>
      <sheetName val="Gia_trÞ17"/>
      <sheetName val="DS_them_luong_qui_4-200217"/>
      <sheetName val="Phuc_loi_2-9-0217"/>
      <sheetName val="Thuong_nhan_dip_21-12-0217"/>
      <sheetName val="Thuong_dip_nhan_danh_hieu_AHL17"/>
      <sheetName val="Thang_luong_thu_13_nam_200217"/>
      <sheetName val="Luong_SX#_dip_Tet_Qui_Mui(don17"/>
      <sheetName val="CT_Duong17"/>
      <sheetName val="D_gia17"/>
      <sheetName val="T_hop17"/>
      <sheetName val="CtP_tro17"/>
      <sheetName val="Nha_moi17"/>
      <sheetName val="TT-T_Tron_So_217"/>
      <sheetName val="Ct_Dam_17"/>
      <sheetName val="Ct_Duoi17"/>
      <sheetName val="Ct_Tren17"/>
      <sheetName val="D_giaMay17"/>
      <sheetName val="26+180-400_217"/>
      <sheetName val="26+180_Sub117"/>
      <sheetName val="26+180_Sub417"/>
      <sheetName val="26+180-400_5(k95)17"/>
      <sheetName val="26+400-620_3(k95)17"/>
      <sheetName val="26+400-640_1(k95)17"/>
      <sheetName val="26+960-27+150_917"/>
      <sheetName val="26+960-27+150_1017"/>
      <sheetName val="26+960-27+150_1117"/>
      <sheetName val="26+960-27+150_1217"/>
      <sheetName val="26+960-27+150_5(k95)17"/>
      <sheetName val="26+960-27+150_4(k95)17"/>
      <sheetName val="26+960-27+150_1(k95)17"/>
      <sheetName val="27+500-700_5(k95)17"/>
      <sheetName val="27+500-700_4(k95)17"/>
      <sheetName val="27+500-700_3(k95)17"/>
      <sheetName val="27+500-700_1(k95)17"/>
      <sheetName val="27+740-920_3(k95)17"/>
      <sheetName val="27+740-920_2117"/>
      <sheetName val="27+920-28+040_6,717"/>
      <sheetName val="27+920-28+040_1017"/>
      <sheetName val="27+920-28+160_Su317"/>
      <sheetName val="28+160-28+420_5K9517"/>
      <sheetName val="28+430-657_717"/>
      <sheetName val="Km28+430-657_817"/>
      <sheetName val="28+430-657_917"/>
      <sheetName val="28+430-667_1017"/>
      <sheetName val="28+430-657_1117"/>
      <sheetName val="28+430-657_4k9517"/>
      <sheetName val="28+500-657_1817"/>
      <sheetName val="28+520-657_1917"/>
      <sheetName val="C_TIEU17"/>
      <sheetName val="T_Luong17"/>
      <sheetName val="T_HAO17"/>
      <sheetName val="DT_TUYEN17"/>
      <sheetName val="DT_GIA17"/>
      <sheetName val="KHDT_(2)17"/>
      <sheetName val="CL_17"/>
      <sheetName val="KQ_(2)17"/>
      <sheetName val="Quang_Tri17"/>
      <sheetName val="Da_Nang17"/>
      <sheetName val="Quang_Nam17"/>
      <sheetName val="Quang_Ngai17"/>
      <sheetName val="TH_DH-QN17"/>
      <sheetName val="KP_HD17"/>
      <sheetName val="DB_HD17"/>
      <sheetName val="vat_tu17"/>
      <sheetName val="Thep_17"/>
      <sheetName val="Chi_tiet_Khoi_luong17"/>
      <sheetName val="TH_khoi_luong17"/>
      <sheetName val="Chiet_tinh_vat_lieu_17"/>
      <sheetName val="TH_KL_VL17"/>
      <sheetName val="AC_PC17"/>
      <sheetName val="TAI_TRONG17"/>
      <sheetName val="NOI_LUC17"/>
      <sheetName val="TINH_DUYET_THTT_CHINH17"/>
      <sheetName val="TDUYET_THTT_PHU17"/>
      <sheetName val="TINH_DAO_DONG_VA_DO_VONG17"/>
      <sheetName val="TINH_NEO17"/>
      <sheetName val="tong_hop_thanh_toan_thue17"/>
      <sheetName val="bang_ke_nop_thue17"/>
      <sheetName val="Tonh_hop_chi_phi17"/>
      <sheetName val="BK_chi_phi17"/>
      <sheetName val="KTra_DS_va_thue_GTGT17"/>
      <sheetName val="Kiãøm_tra_DS_thue_GTGT17"/>
      <sheetName val="XUAT(gia_von)17"/>
      <sheetName val="Xuat_(gia_ban)17"/>
      <sheetName val="Dchinh_TH_N-X-T17"/>
      <sheetName val="Tong_hop_N-X-T17"/>
      <sheetName val="thue_TH17"/>
      <sheetName val="tong_hop_200117"/>
      <sheetName val="qUYET_TOAN_THUE17"/>
      <sheetName val="BU_CTPH17"/>
      <sheetName val="BU_tran3+360_2217"/>
      <sheetName val="Tran3+360_2217"/>
      <sheetName val="BU_tran2+386_417"/>
      <sheetName val="Tran2+386_417"/>
      <sheetName val="DTcong_4-517"/>
      <sheetName val="Bu_1-217"/>
      <sheetName val="Bu_12-1317"/>
      <sheetName val="DTcong_12-1317"/>
      <sheetName val="DT_cong13-13+17"/>
      <sheetName val="BU-_nhanh17"/>
      <sheetName val="dtcong_nh1-217"/>
      <sheetName val="dtcong_nh0-117"/>
      <sheetName val="BU_11-1217"/>
      <sheetName val="DTcong_11-1217"/>
      <sheetName val="Pr-_CC17"/>
      <sheetName val="MD_3-417"/>
      <sheetName val="ND_3-417"/>
      <sheetName val="MD_1-217"/>
      <sheetName val="ND_1-217"/>
      <sheetName val="MD_0-117"/>
      <sheetName val="ND_0-117"/>
      <sheetName val="KL_tong17"/>
      <sheetName val="TH_(T1-6)17"/>
      <sheetName val="_NL17"/>
      <sheetName val="_NL_(2)17"/>
      <sheetName val="CDTHCT_(3)17"/>
      <sheetName val="thkl_(2)17"/>
      <sheetName val="long_tec17"/>
      <sheetName val="cd_viaK0-T617"/>
      <sheetName val="cdvia_T6-Tc2417"/>
      <sheetName val="cdvia_Tc24-T4617"/>
      <sheetName val="cd_btnL2k0+361-T1917"/>
      <sheetName val="CT_xa17"/>
      <sheetName val="CDTHU_CHI_T117"/>
      <sheetName val="THUCHI_217"/>
      <sheetName val="THU_CHI317"/>
      <sheetName val="THU_CHI_417"/>
      <sheetName val="THU_CHI517"/>
      <sheetName val="THU_CHI_617"/>
      <sheetName val="TU_CHI_717"/>
      <sheetName val="THU_CHI917"/>
      <sheetName val="THU_CHI_817"/>
      <sheetName val="THU_CHI_1017"/>
      <sheetName val="THU_CHI_1117"/>
      <sheetName val="THU_CHI_1217"/>
      <sheetName val="Xep_hang_20117"/>
      <sheetName val="toan_Cty17"/>
      <sheetName val="Cong_ty17"/>
      <sheetName val="XN_217"/>
      <sheetName val="XN_ong_CHi17"/>
      <sheetName val="N_XDCT&amp;_XKLD17"/>
      <sheetName val="CN_HCM17"/>
      <sheetName val="TT_XKLD(Nhan)17"/>
      <sheetName val="Ong_Hong17"/>
      <sheetName val="CN_hung_yen17"/>
      <sheetName val="Dong_nai17"/>
      <sheetName val="K249_K9817"/>
      <sheetName val="K249_K98_(2)17"/>
      <sheetName val="K251_K9817"/>
      <sheetName val="K251_SBase17"/>
      <sheetName val="K251_AC17"/>
      <sheetName val="K252_K9817"/>
      <sheetName val="K252_SBase17"/>
      <sheetName val="K252_AC17"/>
      <sheetName val="K253_K9817"/>
      <sheetName val="K253_Subbase17"/>
      <sheetName val="K253_Base_17"/>
      <sheetName val="K253_SBase17"/>
      <sheetName val="K253_AC17"/>
      <sheetName val="K255_SBase17"/>
      <sheetName val="K259_K9817"/>
      <sheetName val="K259_Subbase17"/>
      <sheetName val="K259_Base_17"/>
      <sheetName val="K259_AC17"/>
      <sheetName val="K260_K9817"/>
      <sheetName val="K260_Subbase17"/>
      <sheetName val="K260_Base17"/>
      <sheetName val="K260_AC17"/>
      <sheetName val="K261_K9817"/>
      <sheetName val="K261_Base17"/>
      <sheetName val="K261_AC17"/>
      <sheetName val="KL_Tram_Cty17"/>
      <sheetName val="Gam_may_Cty17"/>
      <sheetName val="KL_tram_KH17"/>
      <sheetName val="Gam_may_KH17"/>
      <sheetName val="Cach_dien17"/>
      <sheetName val="Mang_tai17"/>
      <sheetName val="KL_DDK17"/>
      <sheetName val="Mang_tai_DDK17"/>
      <sheetName val="KL_DDK0,417"/>
      <sheetName val="TT_Ky_thuat17"/>
      <sheetName val="CT_moi17"/>
      <sheetName val="Tu_dien17"/>
      <sheetName val="May_cat17"/>
      <sheetName val="Dao_Cly17"/>
      <sheetName val="Dao_Ptai17"/>
      <sheetName val="Tu_RMU17"/>
      <sheetName val="C_set17"/>
      <sheetName val="Sco_Cap17"/>
      <sheetName val="Sco_TB17"/>
      <sheetName val="TN_tram17"/>
      <sheetName val="TN_C_set17"/>
      <sheetName val="TN_TD_DDay17"/>
      <sheetName val="Phan_chung17"/>
      <sheetName val="cong_Q217"/>
      <sheetName val="T_U_luong_Q117"/>
      <sheetName val="T_U_luong_Q217"/>
      <sheetName val="T_U_luong_Q317"/>
      <sheetName val="Quyet_toan17"/>
      <sheetName val="Thu_hoi17"/>
      <sheetName val="Lai_vay17"/>
      <sheetName val="Tien_vay17"/>
      <sheetName val="Cong_no17"/>
      <sheetName val="Cop_pha17"/>
      <sheetName val="Gia_DAN17"/>
      <sheetName val="Phu_luc_HD17"/>
      <sheetName val="Gia_du_thau17"/>
      <sheetName val="Ca_xe17"/>
      <sheetName val="Dc_Dau17"/>
      <sheetName val="_o_to_Hien_817"/>
      <sheetName val="_o_to_Hien917"/>
      <sheetName val="_o_to_Hien1017"/>
      <sheetName val="_o_to_Hien1117"/>
      <sheetName val="_o_to_Hien12)17"/>
      <sheetName val="_o_to_Hien127"/>
      <sheetName val="_o_to_Hien217"/>
      <sheetName val="_o_to_Hien317"/>
      <sheetName val="_o_to_Hien417"/>
      <sheetName val="_o_to_Hien517"/>
      <sheetName val="_o_to_Phong_817"/>
      <sheetName val="_o_to_Phong917"/>
      <sheetName val="_o_to_Phong1017"/>
      <sheetName val="_o_to_Phong1117"/>
      <sheetName val="_o_to_Phong12)17"/>
      <sheetName val="_o_to_Phong127"/>
      <sheetName val="_o_to_Phong217"/>
      <sheetName val="_o_to_Phong317"/>
      <sheetName val="_o_to_Phong417"/>
      <sheetName val="_o_to_Phong517"/>
      <sheetName val="_o_to_Dung_8_17"/>
      <sheetName val="_D_tt_dau817"/>
      <sheetName val="_o_to_Dung_917"/>
      <sheetName val="_D9_tt_dau17"/>
      <sheetName val="_D10_tt_dau17"/>
      <sheetName val="_o_to_Dung_1017"/>
      <sheetName val="_o_to_Dung_1117"/>
      <sheetName val="_o_to_Dung_12)17"/>
      <sheetName val="_o_to_Dung_127"/>
      <sheetName val="_o_to_Dung217"/>
      <sheetName val="_o_to_Dung317"/>
      <sheetName val="_o_to_Dung417"/>
      <sheetName val="_o_totrongT10-1217"/>
      <sheetName val="_o_totrongT217"/>
      <sheetName val="_o_totrungT10-1217"/>
      <sheetName val="_o_toMinhT10-12_17"/>
      <sheetName val="_o_toMinhT217"/>
      <sheetName val="_o_toTrieuT10-12__17"/>
      <sheetName val="Luong_8_SP17"/>
      <sheetName val="Luong_9_SP_17"/>
      <sheetName val="Luong_10_SP_17"/>
      <sheetName val="Luong_11_SP_17"/>
      <sheetName val="Luong_12_SP17"/>
      <sheetName val="Luong_1_SP117"/>
      <sheetName val="Luong_2_SP217"/>
      <sheetName val="Luong_3_SP317"/>
      <sheetName val="Luong_4_SP417"/>
      <sheetName val="Luong_4_SP517"/>
      <sheetName val="KL_VL17"/>
      <sheetName val="QT_9-617"/>
      <sheetName val="Thuong_luu_HB17"/>
      <sheetName val="QT_Ky_T17"/>
      <sheetName val="bc_vt_TON_BAI17"/>
      <sheetName val="QT_Duoc_(Hai)17"/>
      <sheetName val="sent_to17"/>
      <sheetName val="KLTong_hop17"/>
      <sheetName val="Lan_can17"/>
      <sheetName val="Ranh_doc_(2)17"/>
      <sheetName val="Ranh_doc17"/>
      <sheetName val="Coc_tieu17"/>
      <sheetName val="Bien_bao17"/>
      <sheetName val="Nan_tuyen17"/>
      <sheetName val="Lan_117"/>
      <sheetName val="Lan__217"/>
      <sheetName val="Lan_317"/>
      <sheetName val="Gia_tri17"/>
      <sheetName val="Lan_517"/>
      <sheetName val="Cong_hop17"/>
      <sheetName val="kldukien_(107)17"/>
      <sheetName val="qui1_(2)17"/>
      <sheetName val="cap_so_lan_217"/>
      <sheetName val="cap_so_BHXH17"/>
      <sheetName val="tru_tien17"/>
      <sheetName val="yt_q217"/>
      <sheetName val="c45_t317"/>
      <sheetName val="c45_t617"/>
      <sheetName val="BHYT_Q3_200317"/>
      <sheetName val="C45_t717"/>
      <sheetName val="C47-t07_200317"/>
      <sheetName val="C45_t817"/>
      <sheetName val="C47-t08_200317"/>
      <sheetName val="C45_t0917"/>
      <sheetName val="C47-t09_200317"/>
      <sheetName val="C47_T1217"/>
      <sheetName val="BHYT_Q4-200317"/>
      <sheetName val="C45_T1017"/>
      <sheetName val="binh_do17"/>
      <sheetName val="cot_lieu17"/>
      <sheetName val="van_khuon17"/>
      <sheetName val="CT_BT17"/>
      <sheetName val="lay_mau17"/>
      <sheetName val="mat_ngoai_goi17"/>
      <sheetName val="coc_tram-bt17"/>
      <sheetName val="cong_bien_t1019"/>
      <sheetName val="luong_t9_19"/>
      <sheetName val="bb_t919"/>
      <sheetName val="KL_XL200019"/>
      <sheetName val="Chiet_tinh19"/>
      <sheetName val="Van_chuyen19"/>
      <sheetName val="THKP_(2)19"/>
      <sheetName val="T_Bi19"/>
      <sheetName val="Thiet_ke19"/>
      <sheetName val="K_luong19"/>
      <sheetName val="TT_L219"/>
      <sheetName val="TT_L119"/>
      <sheetName val="Thue_Ngoai19"/>
      <sheetName val="Dong_Dau19"/>
      <sheetName val="Dong_Dau_(2)19"/>
      <sheetName val="Sau_dong19"/>
      <sheetName val="Ma_xa19"/>
      <sheetName val="My_dinh19"/>
      <sheetName val="Tong_cong19"/>
      <sheetName val="Chi_tiet_-_Dv_lap19"/>
      <sheetName val="TH_KHTC19"/>
      <sheetName val="Gia_VL19"/>
      <sheetName val="Bang_gia_ca_may19"/>
      <sheetName val="Bang_luong_CB19"/>
      <sheetName val="Bang_P_tich_CT19"/>
      <sheetName val="D_toan_chi_tiet19"/>
      <sheetName val="Bang_TH_Dtoan19"/>
      <sheetName val="LUAN_CHUYEN19"/>
      <sheetName val="KE_QUY19"/>
      <sheetName val="LUONGGIAN_TIEP19"/>
      <sheetName val="VAY_VON19"/>
      <sheetName val="O_THAO19"/>
      <sheetName val="Q_TRUNG19"/>
      <sheetName val="Y_THANH19"/>
      <sheetName val="Sheet2_(2)19"/>
      <sheetName val="KH_2003_(moi_max)19"/>
      <sheetName val="Interim_payment19"/>
      <sheetName val="Bid_Sum19"/>
      <sheetName val="Item_B19"/>
      <sheetName val="Dg_A19"/>
      <sheetName val="Dg_B&amp;C19"/>
      <sheetName val="Material_at_site19"/>
      <sheetName val="Bang_VL19"/>
      <sheetName val="VL(No_V-c)19"/>
      <sheetName val="He_so19"/>
      <sheetName val="PL_Vua19"/>
      <sheetName val="Chitieu-dam_cac_loai19"/>
      <sheetName val="DG_Dam19"/>
      <sheetName val="DG_chung19"/>
      <sheetName val="VL-dac_chung19"/>
      <sheetName val="CT_1md_&amp;_dau_cong19"/>
      <sheetName val="Tong_hop19"/>
      <sheetName val="CT_cong19"/>
      <sheetName val="dg_cong19"/>
      <sheetName val="CDSL_(2)19"/>
      <sheetName val="__19"/>
      <sheetName val="san_vuon19"/>
      <sheetName val="khu_phu_tro19"/>
      <sheetName val="Thuyet_minh19"/>
      <sheetName val="be_tong19"/>
      <sheetName val="Tong_hop_thep19"/>
      <sheetName val="phan_tich_DG19"/>
      <sheetName val="gia_vat_lieu19"/>
      <sheetName val="gia_xe_may19"/>
      <sheetName val="gia_nhan_cong19"/>
      <sheetName val="BCC_(2)19"/>
      <sheetName val="Bao_cao19"/>
      <sheetName val="Bao_cao_219"/>
      <sheetName val="Khoi_luong19"/>
      <sheetName val="Khoi_luong_mat19"/>
      <sheetName val="Bang_ke19"/>
      <sheetName val="T_HopKL19"/>
      <sheetName val="S_Luong19"/>
      <sheetName val="D_Dap19"/>
      <sheetName val="Q_Toan19"/>
      <sheetName val="Phan_tich_chi_phi19"/>
      <sheetName val="Chi_phi_nen_theo_BVTC19"/>
      <sheetName val="nhan_cong_phu19"/>
      <sheetName val="nhan_cong_Hung19"/>
      <sheetName val="Nhan_cong19"/>
      <sheetName val="Khoi_luong_nen_theo_BVTC19"/>
      <sheetName val="cap_cho_cac_DT19"/>
      <sheetName val="Ung_-_hoan19"/>
      <sheetName val="CP_may19"/>
      <sheetName val="Phu_luc19"/>
      <sheetName val="Gia_trÞ19"/>
      <sheetName val="DS_them_luong_qui_4-200219"/>
      <sheetName val="Phuc_loi_2-9-0219"/>
      <sheetName val="Thuong_nhan_dip_21-12-0219"/>
      <sheetName val="Thuong_dip_nhan_danh_hieu_AHL19"/>
      <sheetName val="Thang_luong_thu_13_nam_200219"/>
      <sheetName val="Luong_SX#_dip_Tet_Qui_Mui(don19"/>
      <sheetName val="CT_Duong19"/>
      <sheetName val="D_gia19"/>
      <sheetName val="T_hop19"/>
      <sheetName val="CtP_tro19"/>
      <sheetName val="Nha_moi19"/>
      <sheetName val="TT-T_Tron_So_219"/>
      <sheetName val="Ct_Dam_19"/>
      <sheetName val="Ct_Duoi19"/>
      <sheetName val="Ct_Tren19"/>
      <sheetName val="D_giaMay19"/>
      <sheetName val="26+180-400_219"/>
      <sheetName val="26+180_Sub119"/>
      <sheetName val="26+180_Sub419"/>
      <sheetName val="26+180-400_5(k95)19"/>
      <sheetName val="26+400-620_3(k95)19"/>
      <sheetName val="26+400-640_1(k95)19"/>
      <sheetName val="26+960-27+150_919"/>
      <sheetName val="26+960-27+150_1019"/>
      <sheetName val="26+960-27+150_1119"/>
      <sheetName val="26+960-27+150_1219"/>
      <sheetName val="26+960-27+150_5(k95)19"/>
      <sheetName val="26+960-27+150_4(k95)19"/>
      <sheetName val="26+960-27+150_1(k95)19"/>
      <sheetName val="27+500-700_5(k95)19"/>
      <sheetName val="27+500-700_4(k95)19"/>
      <sheetName val="27+500-700_3(k95)19"/>
      <sheetName val="27+500-700_1(k95)19"/>
      <sheetName val="27+740-920_3(k95)19"/>
      <sheetName val="27+740-920_2119"/>
      <sheetName val="27+920-28+040_6,719"/>
      <sheetName val="27+920-28+040_1019"/>
      <sheetName val="27+920-28+160_Su319"/>
      <sheetName val="28+160-28+420_5K9519"/>
      <sheetName val="28+430-657_719"/>
      <sheetName val="Km28+430-657_819"/>
      <sheetName val="28+430-657_919"/>
      <sheetName val="28+430-667_1019"/>
      <sheetName val="28+430-657_1119"/>
      <sheetName val="28+430-657_4k9519"/>
      <sheetName val="28+500-657_1819"/>
      <sheetName val="28+520-657_1919"/>
      <sheetName val="C_TIEU19"/>
      <sheetName val="T_Luong19"/>
      <sheetName val="T_HAO19"/>
      <sheetName val="DT_TUYEN19"/>
      <sheetName val="DT_GIA19"/>
      <sheetName val="KHDT_(2)19"/>
      <sheetName val="CL_19"/>
      <sheetName val="KQ_(2)19"/>
      <sheetName val="Quang_Tri19"/>
      <sheetName val="Da_Nang19"/>
      <sheetName val="Quang_Nam19"/>
      <sheetName val="Quang_Ngai19"/>
      <sheetName val="TH_DH-QN19"/>
      <sheetName val="KP_HD19"/>
      <sheetName val="DB_HD19"/>
      <sheetName val="vat_tu19"/>
      <sheetName val="Thep_19"/>
      <sheetName val="Chi_tiet_Khoi_luong19"/>
      <sheetName val="TH_khoi_luong19"/>
      <sheetName val="Chiet_tinh_vat_lieu_19"/>
      <sheetName val="TH_KL_VL19"/>
      <sheetName val="AC_PC19"/>
      <sheetName val="TAI_TRONG19"/>
      <sheetName val="NOI_LUC19"/>
      <sheetName val="TINH_DUYET_THTT_CHINH19"/>
      <sheetName val="TDUYET_THTT_PHU19"/>
      <sheetName val="TINH_DAO_DONG_VA_DO_VONG19"/>
      <sheetName val="TINH_NEO19"/>
      <sheetName val="tong_hop_thanh_toan_thue19"/>
      <sheetName val="bang_ke_nop_thue19"/>
      <sheetName val="Tonh_hop_chi_phi19"/>
      <sheetName val="BK_chi_phi19"/>
      <sheetName val="KTra_DS_va_thue_GTGT19"/>
      <sheetName val="Kiãøm_tra_DS_thue_GTGT19"/>
      <sheetName val="XUAT(gia_von)19"/>
      <sheetName val="Xuat_(gia_ban)19"/>
      <sheetName val="Dchinh_TH_N-X-T19"/>
      <sheetName val="Tong_hop_N-X-T19"/>
      <sheetName val="thue_TH19"/>
      <sheetName val="tong_hop_200119"/>
      <sheetName val="qUYET_TOAN_THUE19"/>
      <sheetName val="BU_CTPH19"/>
      <sheetName val="BU_tran3+360_2219"/>
      <sheetName val="Tran3+360_2219"/>
      <sheetName val="BU_tran2+386_419"/>
      <sheetName val="Tran2+386_419"/>
      <sheetName val="DTcong_4-519"/>
      <sheetName val="Bu_1-219"/>
      <sheetName val="Bu_12-1319"/>
      <sheetName val="DTcong_12-1319"/>
      <sheetName val="DT_cong13-13+19"/>
      <sheetName val="BU-_nhanh19"/>
      <sheetName val="dtcong_nh1-219"/>
      <sheetName val="dtcong_nh0-119"/>
      <sheetName val="BU_11-1219"/>
      <sheetName val="DTcong_11-1219"/>
      <sheetName val="Pr-_CC19"/>
      <sheetName val="MD_3-419"/>
      <sheetName val="ND_3-419"/>
      <sheetName val="MD_1-219"/>
      <sheetName val="ND_1-219"/>
      <sheetName val="MD_0-119"/>
      <sheetName val="ND_0-119"/>
      <sheetName val="KL_tong19"/>
      <sheetName val="TH_(T1-6)19"/>
      <sheetName val="_NL19"/>
      <sheetName val="_NL_(2)19"/>
      <sheetName val="CDTHCT_(3)19"/>
      <sheetName val="thkl_(2)19"/>
      <sheetName val="long_tec19"/>
      <sheetName val="cd_viaK0-T619"/>
      <sheetName val="cdvia_T6-Tc2419"/>
      <sheetName val="cdvia_Tc24-T4619"/>
      <sheetName val="cd_btnL2k0+361-T1919"/>
      <sheetName val="CT_xa19"/>
      <sheetName val="CDTHU_CHI_T119"/>
      <sheetName val="THUCHI_219"/>
      <sheetName val="THU_CHI319"/>
      <sheetName val="THU_CHI_419"/>
      <sheetName val="THU_CHI519"/>
      <sheetName val="THU_CHI_619"/>
      <sheetName val="TU_CHI_719"/>
      <sheetName val="THU_CHI919"/>
      <sheetName val="THU_CHI_819"/>
      <sheetName val="THU_CHI_1019"/>
      <sheetName val="THU_CHI_1119"/>
      <sheetName val="THU_CHI_1219"/>
      <sheetName val="Xep_hang_20119"/>
      <sheetName val="toan_Cty19"/>
      <sheetName val="Cong_ty19"/>
      <sheetName val="XN_219"/>
      <sheetName val="XN_ong_CHi19"/>
      <sheetName val="N_XDCT&amp;_XKLD19"/>
      <sheetName val="CN_HCM19"/>
      <sheetName val="TT_XKLD(Nhan)19"/>
      <sheetName val="Ong_Hong19"/>
      <sheetName val="CN_hung_yen19"/>
      <sheetName val="Dong_nai19"/>
      <sheetName val="K249_K9819"/>
      <sheetName val="K249_K98_(2)19"/>
      <sheetName val="K251_K9819"/>
      <sheetName val="K251_SBase19"/>
      <sheetName val="K251_AC19"/>
      <sheetName val="K252_K9819"/>
      <sheetName val="K252_SBase19"/>
      <sheetName val="K252_AC19"/>
      <sheetName val="K253_K9819"/>
      <sheetName val="K253_Subbase19"/>
      <sheetName val="K253_Base_19"/>
      <sheetName val="K253_SBase19"/>
      <sheetName val="K253_AC19"/>
      <sheetName val="K255_SBase19"/>
      <sheetName val="K259_K9819"/>
      <sheetName val="K259_Subbase19"/>
      <sheetName val="K259_Base_19"/>
      <sheetName val="K259_AC19"/>
      <sheetName val="K260_K9819"/>
      <sheetName val="K260_Subbase19"/>
      <sheetName val="K260_Base19"/>
      <sheetName val="K260_AC19"/>
      <sheetName val="K261_K9819"/>
      <sheetName val="K261_Base19"/>
      <sheetName val="K261_AC19"/>
      <sheetName val="KL_Tram_Cty19"/>
      <sheetName val="Gam_may_Cty19"/>
      <sheetName val="KL_tram_KH19"/>
      <sheetName val="Gam_may_KH19"/>
      <sheetName val="Cach_dien19"/>
      <sheetName val="Mang_tai19"/>
      <sheetName val="KL_DDK19"/>
      <sheetName val="Mang_tai_DDK19"/>
      <sheetName val="KL_DDK0,419"/>
      <sheetName val="TT_Ky_thuat19"/>
      <sheetName val="CT_moi19"/>
      <sheetName val="Tu_dien19"/>
      <sheetName val="May_cat19"/>
      <sheetName val="Dao_Cly19"/>
      <sheetName val="Dao_Ptai19"/>
      <sheetName val="Tu_RMU19"/>
      <sheetName val="C_set19"/>
      <sheetName val="Sco_Cap19"/>
      <sheetName val="Sco_TB19"/>
      <sheetName val="TN_tram19"/>
      <sheetName val="TN_C_set19"/>
      <sheetName val="TN_TD_DDay19"/>
      <sheetName val="Phan_chung19"/>
      <sheetName val="cong_Q219"/>
      <sheetName val="T_U_luong_Q119"/>
      <sheetName val="T_U_luong_Q219"/>
      <sheetName val="T_U_luong_Q319"/>
      <sheetName val="Quyet_toan19"/>
      <sheetName val="Thu_hoi19"/>
      <sheetName val="Lai_vay19"/>
      <sheetName val="Tien_vay19"/>
      <sheetName val="Cong_no19"/>
      <sheetName val="Cop_pha19"/>
      <sheetName val="Gia_DAN19"/>
      <sheetName val="Phu_luc_HD19"/>
      <sheetName val="Gia_du_thau19"/>
      <sheetName val="Ca_xe19"/>
      <sheetName val="Dc_Dau19"/>
      <sheetName val="_o_to_Hien_819"/>
      <sheetName val="_o_to_Hien919"/>
      <sheetName val="_o_to_Hien1019"/>
      <sheetName val="_o_to_Hien1119"/>
      <sheetName val="_o_to_Hien12)19"/>
      <sheetName val="_o_to_Hien129"/>
      <sheetName val="_o_to_Hien219"/>
      <sheetName val="_o_to_Hien319"/>
      <sheetName val="_o_to_Hien419"/>
      <sheetName val="_o_to_Hien519"/>
      <sheetName val="_o_to_Phong_819"/>
      <sheetName val="_o_to_Phong919"/>
      <sheetName val="_o_to_Phong1019"/>
      <sheetName val="_o_to_Phong1119"/>
      <sheetName val="_o_to_Phong12)19"/>
      <sheetName val="_o_to_Phong129"/>
      <sheetName val="_o_to_Phong219"/>
      <sheetName val="_o_to_Phong319"/>
      <sheetName val="_o_to_Phong419"/>
      <sheetName val="_o_to_Phong519"/>
      <sheetName val="_o_to_Dung_8_19"/>
      <sheetName val="_D_tt_dau819"/>
      <sheetName val="_o_to_Dung_919"/>
      <sheetName val="_D9_tt_dau19"/>
      <sheetName val="_D10_tt_dau19"/>
      <sheetName val="_o_to_Dung_1019"/>
      <sheetName val="_o_to_Dung_1119"/>
      <sheetName val="_o_to_Dung_12)19"/>
      <sheetName val="_o_to_Dung_129"/>
      <sheetName val="_o_to_Dung219"/>
      <sheetName val="_o_to_Dung319"/>
      <sheetName val="_o_to_Dung419"/>
      <sheetName val="_o_totrongT10-1219"/>
      <sheetName val="_o_totrongT219"/>
      <sheetName val="_o_totrungT10-1219"/>
      <sheetName val="_o_toMinhT10-12_19"/>
      <sheetName val="_o_toMinhT219"/>
      <sheetName val="_o_toTrieuT10-12__19"/>
      <sheetName val="Luong_8_SP19"/>
      <sheetName val="Luong_9_SP_19"/>
      <sheetName val="Luong_10_SP_19"/>
      <sheetName val="Luong_11_SP_19"/>
      <sheetName val="Luong_12_SP19"/>
      <sheetName val="Luong_1_SP119"/>
      <sheetName val="Luong_2_SP219"/>
      <sheetName val="Luong_3_SP319"/>
      <sheetName val="Luong_4_SP419"/>
      <sheetName val="Luong_4_SP519"/>
      <sheetName val="KL_VL19"/>
      <sheetName val="QT_9-619"/>
      <sheetName val="Thuong_luu_HB19"/>
      <sheetName val="QT_Ky_T19"/>
      <sheetName val="bc_vt_TON_BAI19"/>
      <sheetName val="QT_Duoc_(Hai)19"/>
      <sheetName val="sent_to19"/>
      <sheetName val="KLTong_hop19"/>
      <sheetName val="Lan_can19"/>
      <sheetName val="Ranh_doc_(2)19"/>
      <sheetName val="Ranh_doc19"/>
      <sheetName val="Coc_tieu19"/>
      <sheetName val="Bien_bao19"/>
      <sheetName val="Nan_tuyen19"/>
      <sheetName val="Lan_119"/>
      <sheetName val="Lan__219"/>
      <sheetName val="Lan_319"/>
      <sheetName val="Gia_tri19"/>
      <sheetName val="Lan_519"/>
      <sheetName val="Cong_hop19"/>
      <sheetName val="kldukien_(107)19"/>
      <sheetName val="qui1_(2)19"/>
      <sheetName val="cap_so_lan_219"/>
      <sheetName val="cap_so_BHXH19"/>
      <sheetName val="tru_tien19"/>
      <sheetName val="yt_q219"/>
      <sheetName val="c45_t319"/>
      <sheetName val="c45_t619"/>
      <sheetName val="BHYT_Q3_200319"/>
      <sheetName val="C45_t719"/>
      <sheetName val="C47-t07_200319"/>
      <sheetName val="C45_t819"/>
      <sheetName val="C47-t08_200319"/>
      <sheetName val="C45_t0919"/>
      <sheetName val="C47-t09_200319"/>
      <sheetName val="C47_T1219"/>
      <sheetName val="BHYT_Q4-200319"/>
      <sheetName val="C45_T1019"/>
      <sheetName val="binh_do19"/>
      <sheetName val="cot_lieu19"/>
      <sheetName val="van_khuon19"/>
      <sheetName val="CT_BT19"/>
      <sheetName val="lay_mau19"/>
      <sheetName val="mat_ngoai_goi19"/>
      <sheetName val="coc_tram-bt19"/>
      <sheetName val="cong_bien_t1018"/>
      <sheetName val="luong_t9_18"/>
      <sheetName val="bb_t918"/>
      <sheetName val="KL_XL200018"/>
      <sheetName val="Chiet_tinh18"/>
      <sheetName val="Van_chuyen18"/>
      <sheetName val="THKP_(2)18"/>
      <sheetName val="T_Bi18"/>
      <sheetName val="Thiet_ke18"/>
      <sheetName val="K_luong18"/>
      <sheetName val="TT_L218"/>
      <sheetName val="TT_L118"/>
      <sheetName val="Thue_Ngoai18"/>
      <sheetName val="Dong_Dau18"/>
      <sheetName val="Dong_Dau_(2)18"/>
      <sheetName val="Sau_dong18"/>
      <sheetName val="Ma_xa18"/>
      <sheetName val="My_dinh18"/>
      <sheetName val="Tong_cong18"/>
      <sheetName val="Chi_tiet_-_Dv_lap18"/>
      <sheetName val="TH_KHTC18"/>
      <sheetName val="Gia_VL18"/>
      <sheetName val="Bang_gia_ca_may18"/>
      <sheetName val="Bang_luong_CB18"/>
      <sheetName val="Bang_P_tich_CT18"/>
      <sheetName val="D_toan_chi_tiet18"/>
      <sheetName val="Bang_TH_Dtoan18"/>
      <sheetName val="LUAN_CHUYEN18"/>
      <sheetName val="KE_QUY18"/>
      <sheetName val="LUONGGIAN_TIEP18"/>
      <sheetName val="VAY_VON18"/>
      <sheetName val="O_THAO18"/>
      <sheetName val="Q_TRUNG18"/>
      <sheetName val="Y_THANH18"/>
      <sheetName val="Sheet2_(2)18"/>
      <sheetName val="KH_2003_(moi_max)18"/>
      <sheetName val="Interim_payment18"/>
      <sheetName val="Bid_Sum18"/>
      <sheetName val="Item_B18"/>
      <sheetName val="Dg_A18"/>
      <sheetName val="Dg_B&amp;C18"/>
      <sheetName val="Material_at_site18"/>
      <sheetName val="Bang_VL18"/>
      <sheetName val="VL(No_V-c)18"/>
      <sheetName val="He_so18"/>
      <sheetName val="PL_Vua18"/>
      <sheetName val="Chitieu-dam_cac_loai18"/>
      <sheetName val="DG_Dam18"/>
      <sheetName val="DG_chung18"/>
      <sheetName val="VL-dac_chung18"/>
      <sheetName val="CT_1md_&amp;_dau_cong18"/>
      <sheetName val="Tong_hop18"/>
      <sheetName val="CT_cong18"/>
      <sheetName val="dg_cong18"/>
      <sheetName val="CDSL_(2)18"/>
      <sheetName val="__18"/>
      <sheetName val="san_vuon18"/>
      <sheetName val="khu_phu_tro18"/>
      <sheetName val="Thuyet_minh18"/>
      <sheetName val="be_tong18"/>
      <sheetName val="Tong_hop_thep18"/>
      <sheetName val="phan_tich_DG18"/>
      <sheetName val="gia_vat_lieu18"/>
      <sheetName val="gia_xe_may18"/>
      <sheetName val="gia_nhan_cong18"/>
      <sheetName val="BCC_(2)18"/>
      <sheetName val="Bao_cao18"/>
      <sheetName val="Bao_cao_218"/>
      <sheetName val="Khoi_luong18"/>
      <sheetName val="Khoi_luong_mat18"/>
      <sheetName val="Bang_ke18"/>
      <sheetName val="T_HopKL18"/>
      <sheetName val="S_Luong18"/>
      <sheetName val="D_Dap18"/>
      <sheetName val="Q_Toan18"/>
      <sheetName val="Phan_tich_chi_phi18"/>
      <sheetName val="Chi_phi_nen_theo_BVTC18"/>
      <sheetName val="nhan_cong_phu18"/>
      <sheetName val="nhan_cong_Hung18"/>
      <sheetName val="Nhan_cong18"/>
      <sheetName val="Khoi_luong_nen_theo_BVTC18"/>
      <sheetName val="cap_cho_cac_DT18"/>
      <sheetName val="Ung_-_hoan18"/>
      <sheetName val="CP_may18"/>
      <sheetName val="Phu_luc18"/>
      <sheetName val="Gia_trÞ18"/>
      <sheetName val="DS_them_luong_qui_4-200218"/>
      <sheetName val="Phuc_loi_2-9-0218"/>
      <sheetName val="Thuong_nhan_dip_21-12-0218"/>
      <sheetName val="Thuong_dip_nhan_danh_hieu_AHL18"/>
      <sheetName val="Thang_luong_thu_13_nam_200218"/>
      <sheetName val="Luong_SX#_dip_Tet_Qui_Mui(don18"/>
      <sheetName val="CT_Duong18"/>
      <sheetName val="D_gia18"/>
      <sheetName val="T_hop18"/>
      <sheetName val="CtP_tro18"/>
      <sheetName val="Nha_moi18"/>
      <sheetName val="TT-T_Tron_So_218"/>
      <sheetName val="Ct_Dam_18"/>
      <sheetName val="Ct_Duoi18"/>
      <sheetName val="Ct_Tren18"/>
      <sheetName val="D_giaMay18"/>
      <sheetName val="26+180-400_218"/>
      <sheetName val="26+180_Sub118"/>
      <sheetName val="26+180_Sub418"/>
      <sheetName val="26+180-400_5(k95)18"/>
      <sheetName val="26+400-620_3(k95)18"/>
      <sheetName val="26+400-640_1(k95)18"/>
      <sheetName val="26+960-27+150_918"/>
      <sheetName val="26+960-27+150_1018"/>
      <sheetName val="26+960-27+150_1118"/>
      <sheetName val="26+960-27+150_1218"/>
      <sheetName val="26+960-27+150_5(k95)18"/>
      <sheetName val="26+960-27+150_4(k95)18"/>
      <sheetName val="26+960-27+150_1(k95)18"/>
      <sheetName val="27+500-700_5(k95)18"/>
      <sheetName val="27+500-700_4(k95)18"/>
      <sheetName val="27+500-700_3(k95)18"/>
      <sheetName val="27+500-700_1(k95)18"/>
      <sheetName val="27+740-920_3(k95)18"/>
      <sheetName val="27+740-920_2118"/>
      <sheetName val="27+920-28+040_6,718"/>
      <sheetName val="27+920-28+040_1018"/>
      <sheetName val="27+920-28+160_Su318"/>
      <sheetName val="28+160-28+420_5K9518"/>
      <sheetName val="28+430-657_718"/>
      <sheetName val="Km28+430-657_818"/>
      <sheetName val="28+430-657_918"/>
      <sheetName val="28+430-667_1018"/>
      <sheetName val="28+430-657_1118"/>
      <sheetName val="28+430-657_4k9518"/>
      <sheetName val="28+500-657_1818"/>
      <sheetName val="28+520-657_1918"/>
      <sheetName val="C_TIEU18"/>
      <sheetName val="T_Luong18"/>
      <sheetName val="T_HAO18"/>
      <sheetName val="DT_TUYEN18"/>
      <sheetName val="DT_GIA18"/>
      <sheetName val="KHDT_(2)18"/>
      <sheetName val="CL_18"/>
      <sheetName val="KQ_(2)18"/>
      <sheetName val="Quang_Tri18"/>
      <sheetName val="Da_Nang18"/>
      <sheetName val="Quang_Nam18"/>
      <sheetName val="Quang_Ngai18"/>
      <sheetName val="TH_DH-QN18"/>
      <sheetName val="KP_HD18"/>
      <sheetName val="DB_HD18"/>
      <sheetName val="vat_tu18"/>
      <sheetName val="Thep_18"/>
      <sheetName val="Chi_tiet_Khoi_luong18"/>
      <sheetName val="TH_khoi_luong18"/>
      <sheetName val="Chiet_tinh_vat_lieu_18"/>
      <sheetName val="TH_KL_VL18"/>
      <sheetName val="AC_PC18"/>
      <sheetName val="TAI_TRONG18"/>
      <sheetName val="NOI_LUC18"/>
      <sheetName val="TINH_DUYET_THTT_CHINH18"/>
      <sheetName val="TDUYET_THTT_PHU18"/>
      <sheetName val="TINH_DAO_DONG_VA_DO_VONG18"/>
      <sheetName val="TINH_NEO18"/>
      <sheetName val="tong_hop_thanh_toan_thue18"/>
      <sheetName val="bang_ke_nop_thue18"/>
      <sheetName val="Tonh_hop_chi_phi18"/>
      <sheetName val="BK_chi_phi18"/>
      <sheetName val="KTra_DS_va_thue_GTGT18"/>
      <sheetName val="Kiãøm_tra_DS_thue_GTGT18"/>
      <sheetName val="XUAT(gia_von)18"/>
      <sheetName val="Xuat_(gia_ban)18"/>
      <sheetName val="Dchinh_TH_N-X-T18"/>
      <sheetName val="Tong_hop_N-X-T18"/>
      <sheetName val="thue_TH18"/>
      <sheetName val="tong_hop_200118"/>
      <sheetName val="qUYET_TOAN_THUE18"/>
      <sheetName val="BU_CTPH18"/>
      <sheetName val="BU_tran3+360_2218"/>
      <sheetName val="Tran3+360_2218"/>
      <sheetName val="BU_tran2+386_418"/>
      <sheetName val="Tran2+386_418"/>
      <sheetName val="DTcong_4-518"/>
      <sheetName val="Bu_1-218"/>
      <sheetName val="Bu_12-1318"/>
      <sheetName val="DTcong_12-1318"/>
      <sheetName val="DT_cong13-13+18"/>
      <sheetName val="BU-_nhanh18"/>
      <sheetName val="dtcong_nh1-218"/>
      <sheetName val="dtcong_nh0-118"/>
      <sheetName val="BU_11-1218"/>
      <sheetName val="DTcong_11-1218"/>
      <sheetName val="Pr-_CC18"/>
      <sheetName val="MD_3-418"/>
      <sheetName val="ND_3-418"/>
      <sheetName val="MD_1-218"/>
      <sheetName val="ND_1-218"/>
      <sheetName val="MD_0-118"/>
      <sheetName val="ND_0-118"/>
      <sheetName val="KL_tong18"/>
      <sheetName val="TH_(T1-6)18"/>
      <sheetName val="_NL18"/>
      <sheetName val="_NL_(2)18"/>
      <sheetName val="CDTHCT_(3)18"/>
      <sheetName val="thkl_(2)18"/>
      <sheetName val="long_tec18"/>
      <sheetName val="cd_viaK0-T618"/>
      <sheetName val="cdvia_T6-Tc2418"/>
      <sheetName val="cdvia_Tc24-T4618"/>
      <sheetName val="cd_btnL2k0+361-T1918"/>
      <sheetName val="CT_xa18"/>
      <sheetName val="CDTHU_CHI_T118"/>
      <sheetName val="THUCHI_218"/>
      <sheetName val="THU_CHI318"/>
      <sheetName val="THU_CHI_418"/>
      <sheetName val="THU_CHI518"/>
      <sheetName val="THU_CHI_618"/>
      <sheetName val="TU_CHI_718"/>
      <sheetName val="THU_CHI918"/>
      <sheetName val="THU_CHI_818"/>
      <sheetName val="THU_CHI_1018"/>
      <sheetName val="THU_CHI_1118"/>
      <sheetName val="THU_CHI_1218"/>
      <sheetName val="Xep_hang_20118"/>
      <sheetName val="toan_Cty18"/>
      <sheetName val="Cong_ty18"/>
      <sheetName val="XN_218"/>
      <sheetName val="XN_ong_CHi18"/>
      <sheetName val="N_XDCT&amp;_XKLD18"/>
      <sheetName val="CN_HCM18"/>
      <sheetName val="TT_XKLD(Nhan)18"/>
      <sheetName val="Ong_Hong18"/>
      <sheetName val="CN_hung_yen18"/>
      <sheetName val="Dong_nai18"/>
      <sheetName val="K249_K9818"/>
      <sheetName val="K249_K98_(2)18"/>
      <sheetName val="K251_K9818"/>
      <sheetName val="K251_SBase18"/>
      <sheetName val="K251_AC18"/>
      <sheetName val="K252_K9818"/>
      <sheetName val="K252_SBase18"/>
      <sheetName val="K252_AC18"/>
      <sheetName val="K253_K9818"/>
      <sheetName val="K253_Subbase18"/>
      <sheetName val="K253_Base_18"/>
      <sheetName val="K253_SBase18"/>
      <sheetName val="K253_AC18"/>
      <sheetName val="K255_SBase18"/>
      <sheetName val="K259_K9818"/>
      <sheetName val="K259_Subbase18"/>
      <sheetName val="K259_Base_18"/>
      <sheetName val="K259_AC18"/>
      <sheetName val="K260_K9818"/>
      <sheetName val="K260_Subbase18"/>
      <sheetName val="K260_Base18"/>
      <sheetName val="K260_AC18"/>
      <sheetName val="K261_K9818"/>
      <sheetName val="K261_Base18"/>
      <sheetName val="K261_AC18"/>
      <sheetName val="KL_Tram_Cty18"/>
      <sheetName val="Gam_may_Cty18"/>
      <sheetName val="KL_tram_KH18"/>
      <sheetName val="Gam_may_KH18"/>
      <sheetName val="Cach_dien18"/>
      <sheetName val="Mang_tai18"/>
      <sheetName val="KL_DDK18"/>
      <sheetName val="Mang_tai_DDK18"/>
      <sheetName val="KL_DDK0,418"/>
      <sheetName val="TT_Ky_thuat18"/>
      <sheetName val="CT_moi18"/>
      <sheetName val="Tu_dien18"/>
      <sheetName val="May_cat18"/>
      <sheetName val="Dao_Cly18"/>
      <sheetName val="Dao_Ptai18"/>
      <sheetName val="Tu_RMU18"/>
      <sheetName val="C_set18"/>
      <sheetName val="Sco_Cap18"/>
      <sheetName val="Sco_TB18"/>
      <sheetName val="TN_tram18"/>
      <sheetName val="TN_C_set18"/>
      <sheetName val="TN_TD_DDay18"/>
      <sheetName val="Phan_chung18"/>
      <sheetName val="cong_Q218"/>
      <sheetName val="T_U_luong_Q118"/>
      <sheetName val="T_U_luong_Q218"/>
      <sheetName val="T_U_luong_Q318"/>
      <sheetName val="Quyet_toan18"/>
      <sheetName val="Thu_hoi18"/>
      <sheetName val="Lai_vay18"/>
      <sheetName val="Tien_vay18"/>
      <sheetName val="Cong_no18"/>
      <sheetName val="Cop_pha18"/>
      <sheetName val="Gia_DAN18"/>
      <sheetName val="Phu_luc_HD18"/>
      <sheetName val="Gia_du_thau18"/>
      <sheetName val="Ca_xe18"/>
      <sheetName val="Dc_Dau18"/>
      <sheetName val="_o_to_Hien_818"/>
      <sheetName val="_o_to_Hien918"/>
      <sheetName val="_o_to_Hien1018"/>
      <sheetName val="_o_to_Hien1118"/>
      <sheetName val="_o_to_Hien12)18"/>
      <sheetName val="_o_to_Hien128"/>
      <sheetName val="_o_to_Hien218"/>
      <sheetName val="_o_to_Hien318"/>
      <sheetName val="_o_to_Hien418"/>
      <sheetName val="_o_to_Hien518"/>
      <sheetName val="_o_to_Phong_818"/>
      <sheetName val="_o_to_Phong918"/>
      <sheetName val="_o_to_Phong1018"/>
      <sheetName val="_o_to_Phong1118"/>
      <sheetName val="_o_to_Phong12)18"/>
      <sheetName val="_o_to_Phong128"/>
      <sheetName val="_o_to_Phong218"/>
      <sheetName val="_o_to_Phong318"/>
      <sheetName val="_o_to_Phong418"/>
      <sheetName val="_o_to_Phong518"/>
      <sheetName val="_o_to_Dung_8_18"/>
      <sheetName val="_D_tt_dau818"/>
      <sheetName val="_o_to_Dung_918"/>
      <sheetName val="_D9_tt_dau18"/>
      <sheetName val="_D10_tt_dau18"/>
      <sheetName val="_o_to_Dung_1018"/>
      <sheetName val="_o_to_Dung_1118"/>
      <sheetName val="_o_to_Dung_12)18"/>
      <sheetName val="_o_to_Dung_128"/>
      <sheetName val="_o_to_Dung218"/>
      <sheetName val="_o_to_Dung318"/>
      <sheetName val="_o_to_Dung418"/>
      <sheetName val="_o_totrongT10-1218"/>
      <sheetName val="_o_totrongT218"/>
      <sheetName val="_o_totrungT10-1218"/>
      <sheetName val="_o_toMinhT10-12_18"/>
      <sheetName val="_o_toMinhT218"/>
      <sheetName val="_o_toTrieuT10-12__18"/>
      <sheetName val="Luong_8_SP18"/>
      <sheetName val="Luong_9_SP_18"/>
      <sheetName val="Luong_10_SP_18"/>
      <sheetName val="Luong_11_SP_18"/>
      <sheetName val="Luong_12_SP18"/>
      <sheetName val="Luong_1_SP118"/>
      <sheetName val="Luong_2_SP218"/>
      <sheetName val="Luong_3_SP318"/>
      <sheetName val="Luong_4_SP418"/>
      <sheetName val="Luong_4_SP518"/>
      <sheetName val="KL_VL18"/>
      <sheetName val="QT_9-618"/>
      <sheetName val="Thuong_luu_HB18"/>
      <sheetName val="QT_Ky_T18"/>
      <sheetName val="bc_vt_TON_BAI18"/>
      <sheetName val="QT_Duoc_(Hai)18"/>
      <sheetName val="sent_to18"/>
      <sheetName val="KLTong_hop18"/>
      <sheetName val="Lan_can18"/>
      <sheetName val="Ranh_doc_(2)18"/>
      <sheetName val="Ranh_doc18"/>
      <sheetName val="Coc_tieu18"/>
      <sheetName val="Bien_bao18"/>
      <sheetName val="Nan_tuyen18"/>
      <sheetName val="Lan_118"/>
      <sheetName val="Lan__218"/>
      <sheetName val="Lan_318"/>
      <sheetName val="Gia_tri18"/>
      <sheetName val="Lan_518"/>
      <sheetName val="Cong_hop18"/>
      <sheetName val="kldukien_(107)18"/>
      <sheetName val="qui1_(2)18"/>
      <sheetName val="cap_so_lan_218"/>
      <sheetName val="cap_so_BHXH18"/>
      <sheetName val="tru_tien18"/>
      <sheetName val="yt_q218"/>
      <sheetName val="c45_t318"/>
      <sheetName val="c45_t618"/>
      <sheetName val="BHYT_Q3_200318"/>
      <sheetName val="C45_t718"/>
      <sheetName val="C47-t07_200318"/>
      <sheetName val="C45_t818"/>
      <sheetName val="C47-t08_200318"/>
      <sheetName val="C45_t0918"/>
      <sheetName val="C47-t09_200318"/>
      <sheetName val="C47_T1218"/>
      <sheetName val="BHYT_Q4-200318"/>
      <sheetName val="C45_T1018"/>
      <sheetName val="binh_do18"/>
      <sheetName val="cot_lieu18"/>
      <sheetName val="van_khuon18"/>
      <sheetName val="CT_BT18"/>
      <sheetName val="lay_mau18"/>
      <sheetName val="mat_ngoai_goi18"/>
      <sheetName val="coc_tram-bt18"/>
      <sheetName val="cong_bien_t1020"/>
      <sheetName val="luong_t9_20"/>
      <sheetName val="bb_t920"/>
      <sheetName val="KL_XL200020"/>
      <sheetName val="Chiet_tinh20"/>
      <sheetName val="Van_chuyen20"/>
      <sheetName val="THKP_(2)20"/>
      <sheetName val="T_Bi20"/>
      <sheetName val="Thiet_ke20"/>
      <sheetName val="K_luong20"/>
      <sheetName val="TT_L220"/>
      <sheetName val="TT_L120"/>
      <sheetName val="Thue_Ngoai20"/>
      <sheetName val="Dong_Dau20"/>
      <sheetName val="Dong_Dau_(2)20"/>
      <sheetName val="Sau_dong20"/>
      <sheetName val="Ma_xa20"/>
      <sheetName val="My_dinh20"/>
      <sheetName val="Tong_cong20"/>
      <sheetName val="Chi_tiet_-_Dv_lap20"/>
      <sheetName val="TH_KHTC20"/>
      <sheetName val="Gia_VL20"/>
      <sheetName val="Bang_gia_ca_may20"/>
      <sheetName val="Bang_luong_CB20"/>
      <sheetName val="Bang_P_tich_CT20"/>
      <sheetName val="D_toan_chi_tiet20"/>
      <sheetName val="Bang_TH_Dtoan20"/>
      <sheetName val="LUAN_CHUYEN20"/>
      <sheetName val="KE_QUY20"/>
      <sheetName val="LUONGGIAN_TIEP20"/>
      <sheetName val="VAY_VON20"/>
      <sheetName val="O_THAO20"/>
      <sheetName val="Q_TRUNG20"/>
      <sheetName val="Y_THANH20"/>
      <sheetName val="Sheet2_(2)20"/>
      <sheetName val="KH_2003_(moi_max)20"/>
      <sheetName val="Interim_payment20"/>
      <sheetName val="Bid_Sum20"/>
      <sheetName val="Item_B20"/>
      <sheetName val="Dg_A20"/>
      <sheetName val="Dg_B&amp;C20"/>
      <sheetName val="Material_at_site20"/>
      <sheetName val="Bang_VL20"/>
      <sheetName val="VL(No_V-c)20"/>
      <sheetName val="He_so20"/>
      <sheetName val="PL_Vua20"/>
      <sheetName val="Chitieu-dam_cac_loai20"/>
      <sheetName val="DG_Dam20"/>
      <sheetName val="DG_chung20"/>
      <sheetName val="VL-dac_chung20"/>
      <sheetName val="CT_1md_&amp;_dau_cong20"/>
      <sheetName val="Tong_hop20"/>
      <sheetName val="CT_cong20"/>
      <sheetName val="dg_cong20"/>
      <sheetName val="CDSL_(2)20"/>
      <sheetName val="__20"/>
      <sheetName val="san_vuon20"/>
      <sheetName val="khu_phu_tro20"/>
      <sheetName val="Thuyet_minh20"/>
      <sheetName val="be_tong20"/>
      <sheetName val="Tong_hop_thep20"/>
      <sheetName val="phan_tich_DG20"/>
      <sheetName val="gia_vat_lieu20"/>
      <sheetName val="gia_xe_may20"/>
      <sheetName val="gia_nhan_cong20"/>
      <sheetName val="BCC_(2)20"/>
      <sheetName val="Bao_cao20"/>
      <sheetName val="Bao_cao_220"/>
      <sheetName val="Khoi_luong20"/>
      <sheetName val="Khoi_luong_mat20"/>
      <sheetName val="Bang_ke20"/>
      <sheetName val="T_HopKL20"/>
      <sheetName val="S_Luong20"/>
      <sheetName val="D_Dap20"/>
      <sheetName val="Q_Toan20"/>
      <sheetName val="Phan_tich_chi_phi20"/>
      <sheetName val="Chi_phi_nen_theo_BVTC20"/>
      <sheetName val="nhan_cong_phu20"/>
      <sheetName val="nhan_cong_Hung20"/>
      <sheetName val="Nhan_cong20"/>
      <sheetName val="Khoi_luong_nen_theo_BVTC20"/>
      <sheetName val="cap_cho_cac_DT20"/>
      <sheetName val="Ung_-_hoan20"/>
      <sheetName val="CP_may20"/>
      <sheetName val="Phu_luc20"/>
      <sheetName val="Gia_trÞ20"/>
      <sheetName val="DS_them_luong_qui_4-200220"/>
      <sheetName val="Phuc_loi_2-9-0220"/>
      <sheetName val="Thuong_nhan_dip_21-12-0220"/>
      <sheetName val="Thuong_dip_nhan_danh_hieu_AHL20"/>
      <sheetName val="Thang_luong_thu_13_nam_200220"/>
      <sheetName val="Luong_SX#_dip_Tet_Qui_Mui(don20"/>
      <sheetName val="CT_Duong20"/>
      <sheetName val="D_gia20"/>
      <sheetName val="T_hop20"/>
      <sheetName val="CtP_tro20"/>
      <sheetName val="Nha_moi20"/>
      <sheetName val="TT-T_Tron_So_220"/>
      <sheetName val="Ct_Dam_20"/>
      <sheetName val="Ct_Duoi20"/>
      <sheetName val="Ct_Tren20"/>
      <sheetName val="D_giaMay20"/>
      <sheetName val="26+180-400_220"/>
      <sheetName val="26+180_Sub120"/>
      <sheetName val="26+180_Sub420"/>
      <sheetName val="26+180-400_5(k95)20"/>
      <sheetName val="26+400-620_3(k95)20"/>
      <sheetName val="26+400-640_1(k95)20"/>
      <sheetName val="26+960-27+150_920"/>
      <sheetName val="26+960-27+150_1020"/>
      <sheetName val="26+960-27+150_1120"/>
      <sheetName val="26+960-27+150_1220"/>
      <sheetName val="26+960-27+150_5(k95)20"/>
      <sheetName val="26+960-27+150_4(k95)20"/>
      <sheetName val="26+960-27+150_1(k95)20"/>
      <sheetName val="27+500-700_5(k95)20"/>
      <sheetName val="27+500-700_4(k95)20"/>
      <sheetName val="27+500-700_3(k95)20"/>
      <sheetName val="27+500-700_1(k95)20"/>
      <sheetName val="27+740-920_3(k95)20"/>
      <sheetName val="27+740-920_2120"/>
      <sheetName val="27+920-28+040_6,720"/>
      <sheetName val="27+920-28+040_1020"/>
      <sheetName val="27+920-28+160_Su320"/>
      <sheetName val="28+160-28+420_5K9520"/>
      <sheetName val="28+430-657_720"/>
      <sheetName val="Km28+430-657_820"/>
      <sheetName val="28+430-657_920"/>
      <sheetName val="28+430-667_1020"/>
      <sheetName val="28+430-657_1120"/>
      <sheetName val="28+430-657_4k9520"/>
      <sheetName val="28+500-657_1820"/>
      <sheetName val="28+520-657_1920"/>
      <sheetName val="C_TIEU20"/>
      <sheetName val="T_Luong20"/>
      <sheetName val="T_HAO20"/>
      <sheetName val="DT_TUYEN20"/>
      <sheetName val="DT_GIA20"/>
      <sheetName val="KHDT_(2)20"/>
      <sheetName val="CL_20"/>
      <sheetName val="KQ_(2)20"/>
      <sheetName val="Quang_Tri20"/>
      <sheetName val="Da_Nang20"/>
      <sheetName val="Quang_Nam20"/>
      <sheetName val="Quang_Ngai20"/>
      <sheetName val="TH_DH-QN20"/>
      <sheetName val="KP_HD20"/>
      <sheetName val="DB_HD20"/>
      <sheetName val="vat_tu20"/>
      <sheetName val="Thep_20"/>
      <sheetName val="Chi_tiet_Khoi_luong20"/>
      <sheetName val="TH_khoi_luong20"/>
      <sheetName val="Chiet_tinh_vat_lieu_20"/>
      <sheetName val="TH_KL_VL20"/>
      <sheetName val="AC_PC20"/>
      <sheetName val="TAI_TRONG20"/>
      <sheetName val="NOI_LUC20"/>
      <sheetName val="TINH_DUYET_THTT_CHINH20"/>
      <sheetName val="TDUYET_THTT_PHU20"/>
      <sheetName val="TINH_DAO_DONG_VA_DO_VONG20"/>
      <sheetName val="TINH_NEO20"/>
      <sheetName val="tong_hop_thanh_toan_thue20"/>
      <sheetName val="bang_ke_nop_thue20"/>
      <sheetName val="Tonh_hop_chi_phi20"/>
      <sheetName val="BK_chi_phi20"/>
      <sheetName val="KTra_DS_va_thue_GTGT20"/>
      <sheetName val="Kiãøm_tra_DS_thue_GTGT20"/>
      <sheetName val="XUAT(gia_von)20"/>
      <sheetName val="Xuat_(gia_ban)20"/>
      <sheetName val="Dchinh_TH_N-X-T20"/>
      <sheetName val="Tong_hop_N-X-T20"/>
      <sheetName val="thue_TH20"/>
      <sheetName val="tong_hop_200120"/>
      <sheetName val="qUYET_TOAN_THUE20"/>
      <sheetName val="BU_CTPH20"/>
      <sheetName val="BU_tran3+360_2220"/>
      <sheetName val="Tran3+360_2220"/>
      <sheetName val="BU_tran2+386_420"/>
      <sheetName val="Tran2+386_420"/>
      <sheetName val="DTcong_4-520"/>
      <sheetName val="Bu_1-220"/>
      <sheetName val="Bu_12-1320"/>
      <sheetName val="DTcong_12-1320"/>
      <sheetName val="DT_cong13-13+20"/>
      <sheetName val="BU-_nhanh20"/>
      <sheetName val="dtcong_nh1-220"/>
      <sheetName val="dtcong_nh0-120"/>
      <sheetName val="BU_11-1220"/>
      <sheetName val="DTcong_11-1220"/>
      <sheetName val="Pr-_CC20"/>
      <sheetName val="MD_3-420"/>
      <sheetName val="ND_3-420"/>
      <sheetName val="MD_1-220"/>
      <sheetName val="ND_1-220"/>
      <sheetName val="MD_0-120"/>
      <sheetName val="ND_0-120"/>
      <sheetName val="KL_tong20"/>
      <sheetName val="TH_(T1-6)20"/>
      <sheetName val="_NL20"/>
      <sheetName val="_NL_(2)20"/>
      <sheetName val="CDTHCT_(3)20"/>
      <sheetName val="thkl_(2)20"/>
      <sheetName val="long_tec20"/>
      <sheetName val="cd_viaK0-T620"/>
      <sheetName val="cdvia_T6-Tc2420"/>
      <sheetName val="cdvia_Tc24-T4620"/>
      <sheetName val="cd_btnL2k0+361-T1920"/>
      <sheetName val="CT_xa20"/>
      <sheetName val="CDTHU_CHI_T120"/>
      <sheetName val="THUCHI_220"/>
      <sheetName val="THU_CHI320"/>
      <sheetName val="THU_CHI_420"/>
      <sheetName val="THU_CHI520"/>
      <sheetName val="THU_CHI_620"/>
      <sheetName val="TU_CHI_720"/>
      <sheetName val="THU_CHI920"/>
      <sheetName val="THU_CHI_820"/>
      <sheetName val="THU_CHI_1020"/>
      <sheetName val="THU_CHI_1120"/>
      <sheetName val="THU_CHI_1220"/>
      <sheetName val="Xep_hang_20120"/>
      <sheetName val="toan_Cty20"/>
      <sheetName val="Cong_ty20"/>
      <sheetName val="XN_220"/>
      <sheetName val="XN_ong_CHi20"/>
      <sheetName val="N_XDCT&amp;_XKLD20"/>
      <sheetName val="CN_HCM20"/>
      <sheetName val="TT_XKLD(Nhan)20"/>
      <sheetName val="Ong_Hong20"/>
      <sheetName val="CN_hung_yen20"/>
      <sheetName val="Dong_nai20"/>
      <sheetName val="K249_K9820"/>
      <sheetName val="K249_K98_(2)20"/>
      <sheetName val="K251_K9820"/>
      <sheetName val="K251_SBase20"/>
      <sheetName val="K251_AC20"/>
      <sheetName val="K252_K9820"/>
      <sheetName val="K252_SBase20"/>
      <sheetName val="K252_AC20"/>
      <sheetName val="K253_K9820"/>
      <sheetName val="K253_Subbase20"/>
      <sheetName val="K253_Base_20"/>
      <sheetName val="K253_SBase20"/>
      <sheetName val="K253_AC20"/>
      <sheetName val="K255_SBase20"/>
      <sheetName val="K259_K9820"/>
      <sheetName val="K259_Subbase20"/>
      <sheetName val="K259_Base_20"/>
      <sheetName val="K259_AC20"/>
      <sheetName val="K260_K9820"/>
      <sheetName val="K260_Subbase20"/>
      <sheetName val="K260_Base20"/>
      <sheetName val="K260_AC20"/>
      <sheetName val="K261_K9820"/>
      <sheetName val="K261_Base20"/>
      <sheetName val="K261_AC20"/>
      <sheetName val="KL_Tram_Cty20"/>
      <sheetName val="Gam_may_Cty20"/>
      <sheetName val="KL_tram_KH20"/>
      <sheetName val="Gam_may_KH20"/>
      <sheetName val="Cach_dien20"/>
      <sheetName val="Mang_tai20"/>
      <sheetName val="KL_DDK20"/>
      <sheetName val="Mang_tai_DDK20"/>
      <sheetName val="KL_DDK0,420"/>
      <sheetName val="TT_Ky_thuat20"/>
      <sheetName val="CT_moi20"/>
      <sheetName val="Tu_dien20"/>
      <sheetName val="May_cat20"/>
      <sheetName val="Dao_Cly20"/>
      <sheetName val="Dao_Ptai20"/>
      <sheetName val="Tu_RMU20"/>
      <sheetName val="C_set20"/>
      <sheetName val="Sco_Cap20"/>
      <sheetName val="Sco_TB20"/>
      <sheetName val="TN_tram20"/>
      <sheetName val="TN_C_set20"/>
      <sheetName val="TN_TD_DDay20"/>
      <sheetName val="Phan_chung20"/>
      <sheetName val="cong_Q220"/>
      <sheetName val="T_U_luong_Q120"/>
      <sheetName val="T_U_luong_Q220"/>
      <sheetName val="T_U_luong_Q320"/>
      <sheetName val="Quyet_toan20"/>
      <sheetName val="Thu_hoi20"/>
      <sheetName val="Lai_vay20"/>
      <sheetName val="Tien_vay20"/>
      <sheetName val="Cong_no20"/>
      <sheetName val="Cop_pha20"/>
      <sheetName val="Gia_DAN20"/>
      <sheetName val="Phu_luc_HD20"/>
      <sheetName val="Gia_du_thau20"/>
      <sheetName val="Ca_xe20"/>
      <sheetName val="Dc_Dau20"/>
      <sheetName val="_o_to_Hien_820"/>
      <sheetName val="_o_to_Hien920"/>
      <sheetName val="_o_to_Hien1020"/>
      <sheetName val="_o_to_Hien1120"/>
      <sheetName val="_o_to_Hien12)20"/>
      <sheetName val="_o_to_Hien130"/>
      <sheetName val="_o_to_Hien220"/>
      <sheetName val="_o_to_Hien320"/>
      <sheetName val="_o_to_Hien420"/>
      <sheetName val="_o_to_Hien520"/>
      <sheetName val="_o_to_Phong_820"/>
      <sheetName val="_o_to_Phong920"/>
      <sheetName val="_o_to_Phong1020"/>
      <sheetName val="_o_to_Phong1120"/>
      <sheetName val="_o_to_Phong12)20"/>
      <sheetName val="_o_to_Phong130"/>
      <sheetName val="_o_to_Phong220"/>
      <sheetName val="_o_to_Phong320"/>
      <sheetName val="_o_to_Phong420"/>
      <sheetName val="_o_to_Phong520"/>
      <sheetName val="_o_to_Dung_8_20"/>
      <sheetName val="_D_tt_dau820"/>
      <sheetName val="_o_to_Dung_920"/>
      <sheetName val="_D9_tt_dau20"/>
      <sheetName val="_D10_tt_dau20"/>
      <sheetName val="_o_to_Dung_1020"/>
      <sheetName val="_o_to_Dung_1120"/>
      <sheetName val="_o_to_Dung_12)20"/>
      <sheetName val="_o_to_Dung_130"/>
      <sheetName val="_o_to_Dung220"/>
      <sheetName val="_o_to_Dung320"/>
      <sheetName val="_o_to_Dung420"/>
      <sheetName val="_o_totrongT10-1220"/>
      <sheetName val="_o_totrongT220"/>
      <sheetName val="_o_totrungT10-1220"/>
      <sheetName val="_o_toMinhT10-12_20"/>
      <sheetName val="_o_toMinhT220"/>
      <sheetName val="_o_toTrieuT10-12__20"/>
      <sheetName val="Luong_8_SP20"/>
      <sheetName val="Luong_9_SP_20"/>
      <sheetName val="Luong_10_SP_20"/>
      <sheetName val="Luong_11_SP_20"/>
      <sheetName val="Luong_12_SP20"/>
      <sheetName val="Luong_1_SP120"/>
      <sheetName val="Luong_2_SP220"/>
      <sheetName val="Luong_3_SP320"/>
      <sheetName val="Luong_4_SP420"/>
      <sheetName val="Luong_4_SP520"/>
      <sheetName val="KL_VL20"/>
      <sheetName val="QT_9-620"/>
      <sheetName val="Thuong_luu_HB20"/>
      <sheetName val="QT_Ky_T20"/>
      <sheetName val="bc_vt_TON_BAI20"/>
      <sheetName val="QT_Duoc_(Hai)20"/>
      <sheetName val="sent_to20"/>
      <sheetName val="KLTong_hop20"/>
      <sheetName val="Lan_can20"/>
      <sheetName val="Ranh_doc_(2)20"/>
      <sheetName val="Ranh_doc20"/>
      <sheetName val="Coc_tieu20"/>
      <sheetName val="Bien_bao20"/>
      <sheetName val="Nan_tuyen20"/>
      <sheetName val="Lan_120"/>
      <sheetName val="Lan__220"/>
      <sheetName val="Lan_320"/>
      <sheetName val="Gia_tri20"/>
      <sheetName val="Lan_520"/>
      <sheetName val="Cong_hop20"/>
      <sheetName val="kldukien_(107)20"/>
      <sheetName val="qui1_(2)20"/>
      <sheetName val="cap_so_lan_220"/>
      <sheetName val="cap_so_BHXH20"/>
      <sheetName val="tru_tien20"/>
      <sheetName val="yt_q220"/>
      <sheetName val="c45_t320"/>
      <sheetName val="c45_t620"/>
      <sheetName val="BHYT_Q3_200320"/>
      <sheetName val="C45_t720"/>
      <sheetName val="C47-t07_200320"/>
      <sheetName val="C45_t820"/>
      <sheetName val="C47-t08_200320"/>
      <sheetName val="C45_t0920"/>
      <sheetName val="C47-t09_200320"/>
      <sheetName val="C47_T1220"/>
      <sheetName val="BHYT_Q4-200320"/>
      <sheetName val="C45_T1020"/>
      <sheetName val="binh_do20"/>
      <sheetName val="cot_lieu20"/>
      <sheetName val="van_khuon20"/>
      <sheetName val="CT_BT20"/>
      <sheetName val="lay_mau20"/>
      <sheetName val="mat_ngoai_goi20"/>
      <sheetName val="coc_tram-bt20"/>
      <sheetName val="cong_bien_t1021"/>
      <sheetName val="luong_t9_21"/>
      <sheetName val="bb_t921"/>
      <sheetName val="KL_XL200021"/>
      <sheetName val="Chiet_tinh21"/>
      <sheetName val="Van_chuyen21"/>
      <sheetName val="THKP_(2)21"/>
      <sheetName val="T_Bi21"/>
      <sheetName val="Thiet_ke21"/>
      <sheetName val="K_luong21"/>
      <sheetName val="TT_L221"/>
      <sheetName val="TT_L121"/>
      <sheetName val="Thue_Ngoai21"/>
      <sheetName val="Dong_Dau21"/>
      <sheetName val="Dong_Dau_(2)21"/>
      <sheetName val="Sau_dong21"/>
      <sheetName val="Ma_xa21"/>
      <sheetName val="My_dinh21"/>
      <sheetName val="Tong_cong21"/>
      <sheetName val="Chi_tiet_-_Dv_lap21"/>
      <sheetName val="TH_KHTC21"/>
      <sheetName val="Gia_VL21"/>
      <sheetName val="Bang_gia_ca_may21"/>
      <sheetName val="Bang_luong_CB21"/>
      <sheetName val="Bang_P_tich_CT21"/>
      <sheetName val="D_toan_chi_tiet21"/>
      <sheetName val="Bang_TH_Dtoan21"/>
      <sheetName val="LUAN_CHUYEN21"/>
      <sheetName val="KE_QUY21"/>
      <sheetName val="LUONGGIAN_TIEP21"/>
      <sheetName val="VAY_VON21"/>
      <sheetName val="O_THAO21"/>
      <sheetName val="Q_TRUNG21"/>
      <sheetName val="Y_THANH21"/>
      <sheetName val="Sheet2_(2)21"/>
      <sheetName val="KH_2003_(moi_max)21"/>
      <sheetName val="Interim_payment21"/>
      <sheetName val="Bid_Sum21"/>
      <sheetName val="Item_B21"/>
      <sheetName val="Dg_A21"/>
      <sheetName val="Dg_B&amp;C21"/>
      <sheetName val="Material_at_site21"/>
      <sheetName val="Bang_VL21"/>
      <sheetName val="VL(No_V-c)21"/>
      <sheetName val="He_so21"/>
      <sheetName val="PL_Vua21"/>
      <sheetName val="Chitieu-dam_cac_loai21"/>
      <sheetName val="DG_Dam21"/>
      <sheetName val="DG_chung21"/>
      <sheetName val="VL-dac_chung21"/>
      <sheetName val="CT_1md_&amp;_dau_cong21"/>
      <sheetName val="Tong_hop21"/>
      <sheetName val="CT_cong21"/>
      <sheetName val="dg_cong21"/>
      <sheetName val="CDSL_(2)21"/>
      <sheetName val="__21"/>
      <sheetName val="san_vuon21"/>
      <sheetName val="khu_phu_tro21"/>
      <sheetName val="Thuyet_minh21"/>
      <sheetName val="be_tong21"/>
      <sheetName val="Tong_hop_thep21"/>
      <sheetName val="phan_tich_DG21"/>
      <sheetName val="gia_vat_lieu21"/>
      <sheetName val="gia_xe_may21"/>
      <sheetName val="gia_nhan_cong21"/>
      <sheetName val="BCC_(2)21"/>
      <sheetName val="Bao_cao21"/>
      <sheetName val="Bao_cao_221"/>
      <sheetName val="Khoi_luong21"/>
      <sheetName val="Khoi_luong_mat21"/>
      <sheetName val="Bang_ke21"/>
      <sheetName val="T_HopKL21"/>
      <sheetName val="S_Luong21"/>
      <sheetName val="D_Dap21"/>
      <sheetName val="Q_Toan21"/>
      <sheetName val="Phan_tich_chi_phi21"/>
      <sheetName val="Chi_phi_nen_theo_BVTC21"/>
      <sheetName val="nhan_cong_phu21"/>
      <sheetName val="nhan_cong_Hung21"/>
      <sheetName val="Nhan_cong21"/>
      <sheetName val="Khoi_luong_nen_theo_BVTC21"/>
      <sheetName val="cap_cho_cac_DT21"/>
      <sheetName val="Ung_-_hoan21"/>
      <sheetName val="CP_may21"/>
      <sheetName val="Phu_luc21"/>
      <sheetName val="Gia_trÞ21"/>
      <sheetName val="DS_them_luong_qui_4-200221"/>
      <sheetName val="Phuc_loi_2-9-0221"/>
      <sheetName val="Thuong_nhan_dip_21-12-0221"/>
      <sheetName val="Thuong_dip_nhan_danh_hieu_AHL21"/>
      <sheetName val="Thang_luong_thu_13_nam_200221"/>
      <sheetName val="Luong_SX#_dip_Tet_Qui_Mui(don21"/>
      <sheetName val="CT_Duong21"/>
      <sheetName val="D_gia21"/>
      <sheetName val="T_hop21"/>
      <sheetName val="CtP_tro21"/>
      <sheetName val="Nha_moi21"/>
      <sheetName val="TT-T_Tron_So_221"/>
      <sheetName val="Ct_Dam_21"/>
      <sheetName val="Ct_Duoi21"/>
      <sheetName val="Ct_Tren21"/>
      <sheetName val="D_giaMay21"/>
      <sheetName val="26+180-400_221"/>
      <sheetName val="26+180_Sub121"/>
      <sheetName val="26+180_Sub421"/>
      <sheetName val="26+180-400_5(k95)21"/>
      <sheetName val="26+400-620_3(k95)21"/>
      <sheetName val="26+400-640_1(k95)21"/>
      <sheetName val="26+960-27+150_921"/>
      <sheetName val="26+960-27+150_1021"/>
      <sheetName val="26+960-27+150_1121"/>
      <sheetName val="26+960-27+150_1221"/>
      <sheetName val="26+960-27+150_5(k95)21"/>
      <sheetName val="26+960-27+150_4(k95)21"/>
      <sheetName val="26+960-27+150_1(k95)21"/>
      <sheetName val="27+500-700_5(k95)21"/>
      <sheetName val="27+500-700_4(k95)21"/>
      <sheetName val="27+500-700_3(k95)21"/>
      <sheetName val="27+500-700_1(k95)21"/>
      <sheetName val="27+740-920_3(k95)21"/>
      <sheetName val="27+740-920_2121"/>
      <sheetName val="27+920-28+040_6,721"/>
      <sheetName val="27+920-28+040_1021"/>
      <sheetName val="27+920-28+160_Su321"/>
      <sheetName val="28+160-28+420_5K9521"/>
      <sheetName val="28+430-657_721"/>
      <sheetName val="Km28+430-657_821"/>
      <sheetName val="28+430-657_921"/>
      <sheetName val="28+430-667_1021"/>
      <sheetName val="28+430-657_1121"/>
      <sheetName val="28+430-657_4k9521"/>
      <sheetName val="28+500-657_1821"/>
      <sheetName val="28+520-657_1921"/>
      <sheetName val="C_TIEU21"/>
      <sheetName val="T_Luong21"/>
      <sheetName val="T_HAO21"/>
      <sheetName val="DT_TUYEN21"/>
      <sheetName val="DT_GIA21"/>
      <sheetName val="KHDT_(2)21"/>
      <sheetName val="CL_21"/>
      <sheetName val="KQ_(2)21"/>
      <sheetName val="Quang_Tri21"/>
      <sheetName val="Da_Nang21"/>
      <sheetName val="Quang_Nam21"/>
      <sheetName val="Quang_Ngai21"/>
      <sheetName val="TH_DH-QN21"/>
      <sheetName val="KP_HD21"/>
      <sheetName val="DB_HD21"/>
      <sheetName val="vat_tu21"/>
      <sheetName val="Thep_21"/>
      <sheetName val="Chi_tiet_Khoi_luong21"/>
      <sheetName val="TH_khoi_luong21"/>
      <sheetName val="Chiet_tinh_vat_lieu_21"/>
      <sheetName val="TH_KL_VL21"/>
      <sheetName val="AC_PC21"/>
      <sheetName val="TAI_TRONG21"/>
      <sheetName val="NOI_LUC21"/>
      <sheetName val="TINH_DUYET_THTT_CHINH21"/>
      <sheetName val="TDUYET_THTT_PHU21"/>
      <sheetName val="TINH_DAO_DONG_VA_DO_VONG21"/>
      <sheetName val="TINH_NEO21"/>
      <sheetName val="tong_hop_thanh_toan_thue21"/>
      <sheetName val="bang_ke_nop_thue21"/>
      <sheetName val="Tonh_hop_chi_phi21"/>
      <sheetName val="BK_chi_phi21"/>
      <sheetName val="KTra_DS_va_thue_GTGT21"/>
      <sheetName val="Kiãøm_tra_DS_thue_GTGT21"/>
      <sheetName val="XUAT(gia_von)21"/>
      <sheetName val="Xuat_(gia_ban)21"/>
      <sheetName val="Dchinh_TH_N-X-T21"/>
      <sheetName val="Tong_hop_N-X-T21"/>
      <sheetName val="thue_TH21"/>
      <sheetName val="tong_hop_200121"/>
      <sheetName val="qUYET_TOAN_THUE21"/>
      <sheetName val="BU_CTPH21"/>
      <sheetName val="BU_tran3+360_2221"/>
      <sheetName val="Tran3+360_2221"/>
      <sheetName val="BU_tran2+386_421"/>
      <sheetName val="Tran2+386_421"/>
      <sheetName val="DTcong_4-521"/>
      <sheetName val="Bu_1-221"/>
      <sheetName val="Bu_12-1321"/>
      <sheetName val="DTcong_12-1321"/>
      <sheetName val="DT_cong13-13+21"/>
      <sheetName val="BU-_nhanh21"/>
      <sheetName val="dtcong_nh1-221"/>
      <sheetName val="dtcong_nh0-121"/>
      <sheetName val="BU_11-1221"/>
      <sheetName val="DTcong_11-1221"/>
      <sheetName val="Pr-_CC21"/>
      <sheetName val="MD_3-421"/>
      <sheetName val="ND_3-421"/>
      <sheetName val="MD_1-221"/>
      <sheetName val="ND_1-221"/>
      <sheetName val="MD_0-121"/>
      <sheetName val="ND_0-121"/>
      <sheetName val="KL_tong21"/>
      <sheetName val="TH_(T1-6)21"/>
      <sheetName val="_NL21"/>
      <sheetName val="_NL_(2)21"/>
      <sheetName val="CDTHCT_(3)21"/>
      <sheetName val="thkl_(2)21"/>
      <sheetName val="long_tec21"/>
      <sheetName val="cd_viaK0-T621"/>
      <sheetName val="cdvia_T6-Tc2421"/>
      <sheetName val="cdvia_Tc24-T4621"/>
      <sheetName val="cd_btnL2k0+361-T1921"/>
      <sheetName val="CT_xa21"/>
      <sheetName val="CDTHU_CHI_T121"/>
      <sheetName val="THUCHI_221"/>
      <sheetName val="THU_CHI321"/>
      <sheetName val="THU_CHI_421"/>
      <sheetName val="THU_CHI521"/>
      <sheetName val="THU_CHI_621"/>
      <sheetName val="TU_CHI_721"/>
      <sheetName val="THU_CHI921"/>
      <sheetName val="THU_CHI_821"/>
      <sheetName val="THU_CHI_1021"/>
      <sheetName val="THU_CHI_1121"/>
      <sheetName val="THU_CHI_1221"/>
      <sheetName val="Xep_hang_20121"/>
      <sheetName val="toan_Cty21"/>
      <sheetName val="Cong_ty21"/>
      <sheetName val="XN_221"/>
      <sheetName val="XN_ong_CHi21"/>
      <sheetName val="N_XDCT&amp;_XKLD21"/>
      <sheetName val="CN_HCM21"/>
      <sheetName val="TT_XKLD(Nhan)21"/>
      <sheetName val="Ong_Hong21"/>
      <sheetName val="CN_hung_yen21"/>
      <sheetName val="Dong_nai21"/>
      <sheetName val="K249_K9821"/>
      <sheetName val="K249_K98_(2)21"/>
      <sheetName val="K251_K9821"/>
      <sheetName val="K251_SBase21"/>
      <sheetName val="K251_AC21"/>
      <sheetName val="K252_K9821"/>
      <sheetName val="K252_SBase21"/>
      <sheetName val="K252_AC21"/>
      <sheetName val="K253_K9821"/>
      <sheetName val="K253_Subbase21"/>
      <sheetName val="K253_Base_21"/>
      <sheetName val="K253_SBase21"/>
      <sheetName val="K253_AC21"/>
      <sheetName val="K255_SBase21"/>
      <sheetName val="K259_K9821"/>
      <sheetName val="K259_Subbase21"/>
      <sheetName val="K259_Base_21"/>
      <sheetName val="K259_AC21"/>
      <sheetName val="K260_K9821"/>
      <sheetName val="K260_Subbase21"/>
      <sheetName val="K260_Base21"/>
      <sheetName val="K260_AC21"/>
      <sheetName val="K261_K9821"/>
      <sheetName val="K261_Base21"/>
      <sheetName val="K261_AC21"/>
      <sheetName val="KL_Tram_Cty21"/>
      <sheetName val="Gam_may_Cty21"/>
      <sheetName val="KL_tram_KH21"/>
      <sheetName val="Gam_may_KH21"/>
      <sheetName val="Cach_dien21"/>
      <sheetName val="Mang_tai21"/>
      <sheetName val="KL_DDK21"/>
      <sheetName val="Mang_tai_DDK21"/>
      <sheetName val="KL_DDK0,421"/>
      <sheetName val="TT_Ky_thuat21"/>
      <sheetName val="CT_moi21"/>
      <sheetName val="Tu_dien21"/>
      <sheetName val="May_cat21"/>
      <sheetName val="Dao_Cly21"/>
      <sheetName val="Dao_Ptai21"/>
      <sheetName val="Tu_RMU21"/>
      <sheetName val="C_set21"/>
      <sheetName val="Sco_Cap21"/>
      <sheetName val="Sco_TB21"/>
      <sheetName val="TN_tram21"/>
      <sheetName val="TN_C_set21"/>
      <sheetName val="TN_TD_DDay21"/>
      <sheetName val="Phan_chung21"/>
      <sheetName val="cong_Q221"/>
      <sheetName val="T_U_luong_Q121"/>
      <sheetName val="T_U_luong_Q221"/>
      <sheetName val="T_U_luong_Q321"/>
      <sheetName val="Quyet_toan21"/>
      <sheetName val="Thu_hoi21"/>
      <sheetName val="Lai_vay21"/>
      <sheetName val="Tien_vay21"/>
      <sheetName val="Cong_no21"/>
      <sheetName val="Cop_pha21"/>
      <sheetName val="Gia_DAN21"/>
      <sheetName val="Phu_luc_HD21"/>
      <sheetName val="Gia_du_thau21"/>
      <sheetName val="Ca_xe21"/>
      <sheetName val="Dc_Dau21"/>
      <sheetName val="_o_to_Hien_821"/>
      <sheetName val="_o_to_Hien921"/>
      <sheetName val="_o_to_Hien1021"/>
      <sheetName val="_o_to_Hien1121"/>
      <sheetName val="_o_to_Hien12)21"/>
      <sheetName val="_o_to_Hien131"/>
      <sheetName val="_o_to_Hien221"/>
      <sheetName val="_o_to_Hien321"/>
      <sheetName val="_o_to_Hien421"/>
      <sheetName val="_o_to_Hien521"/>
      <sheetName val="_o_to_Phong_821"/>
      <sheetName val="_o_to_Phong921"/>
      <sheetName val="_o_to_Phong1021"/>
      <sheetName val="_o_to_Phong1121"/>
      <sheetName val="_o_to_Phong12)21"/>
      <sheetName val="_o_to_Phong131"/>
      <sheetName val="_o_to_Phong221"/>
      <sheetName val="_o_to_Phong321"/>
      <sheetName val="_o_to_Phong421"/>
      <sheetName val="_o_to_Phong521"/>
      <sheetName val="_o_to_Dung_8_21"/>
      <sheetName val="_D_tt_dau821"/>
      <sheetName val="_o_to_Dung_921"/>
      <sheetName val="_D9_tt_dau21"/>
      <sheetName val="_D10_tt_dau21"/>
      <sheetName val="_o_to_Dung_1021"/>
      <sheetName val="_o_to_Dung_1121"/>
      <sheetName val="_o_to_Dung_12)21"/>
      <sheetName val="_o_to_Dung_131"/>
      <sheetName val="_o_to_Dung221"/>
      <sheetName val="_o_to_Dung321"/>
      <sheetName val="_o_to_Dung421"/>
      <sheetName val="_o_totrongT10-1221"/>
      <sheetName val="_o_totrongT221"/>
      <sheetName val="_o_totrungT10-1221"/>
      <sheetName val="_o_toMinhT10-12_21"/>
      <sheetName val="_o_toMinhT221"/>
      <sheetName val="_o_toTrieuT10-12__21"/>
      <sheetName val="Luong_8_SP21"/>
      <sheetName val="Luong_9_SP_21"/>
      <sheetName val="Luong_10_SP_21"/>
      <sheetName val="Luong_11_SP_21"/>
      <sheetName val="Luong_12_SP21"/>
      <sheetName val="Luong_1_SP121"/>
      <sheetName val="Luong_2_SP221"/>
      <sheetName val="Luong_3_SP321"/>
      <sheetName val="Luong_4_SP421"/>
      <sheetName val="Luong_4_SP521"/>
      <sheetName val="KL_VL21"/>
      <sheetName val="QT_9-621"/>
      <sheetName val="Thuong_luu_HB21"/>
      <sheetName val="QT_Ky_T21"/>
      <sheetName val="bc_vt_TON_BAI21"/>
      <sheetName val="QT_Duoc_(Hai)21"/>
      <sheetName val="sent_to21"/>
      <sheetName val="KLTong_hop21"/>
      <sheetName val="Lan_can21"/>
      <sheetName val="Ranh_doc_(2)21"/>
      <sheetName val="Ranh_doc21"/>
      <sheetName val="Coc_tieu21"/>
      <sheetName val="Bien_bao21"/>
      <sheetName val="Nan_tuyen21"/>
      <sheetName val="Lan_121"/>
      <sheetName val="Lan__221"/>
      <sheetName val="Lan_321"/>
      <sheetName val="Gia_tri21"/>
      <sheetName val="Lan_521"/>
      <sheetName val="Cong_hop21"/>
      <sheetName val="kldukien_(107)21"/>
      <sheetName val="qui1_(2)21"/>
      <sheetName val="cap_so_lan_221"/>
      <sheetName val="cap_so_BHXH21"/>
      <sheetName val="tru_tien21"/>
      <sheetName val="yt_q221"/>
      <sheetName val="c45_t321"/>
      <sheetName val="c45_t621"/>
      <sheetName val="BHYT_Q3_200321"/>
      <sheetName val="C45_t721"/>
      <sheetName val="C47-t07_200321"/>
      <sheetName val="C45_t821"/>
      <sheetName val="C47-t08_200321"/>
      <sheetName val="C45_t0921"/>
      <sheetName val="C47-t09_200321"/>
      <sheetName val="C47_T1221"/>
      <sheetName val="BHYT_Q4-200321"/>
      <sheetName val="C45_T1021"/>
      <sheetName val="binh_do21"/>
      <sheetName val="cot_lieu21"/>
      <sheetName val="van_khuon21"/>
      <sheetName val="CT_BT21"/>
      <sheetName val="lay_mau21"/>
      <sheetName val="mat_ngoai_goi21"/>
      <sheetName val="coc_tram-bt21"/>
      <sheetName val="cong_bien_t1022"/>
      <sheetName val="luong_t9_22"/>
      <sheetName val="bb_t922"/>
      <sheetName val="KL_XL200022"/>
      <sheetName val="Chiet_tinh22"/>
      <sheetName val="Van_chuyen22"/>
      <sheetName val="THKP_(2)22"/>
      <sheetName val="T_Bi22"/>
      <sheetName val="Thiet_ke22"/>
      <sheetName val="K_luong22"/>
      <sheetName val="TT_L222"/>
      <sheetName val="TT_L122"/>
      <sheetName val="Thue_Ngoai22"/>
      <sheetName val="Dong_Dau22"/>
      <sheetName val="Dong_Dau_(2)22"/>
      <sheetName val="Sau_dong22"/>
      <sheetName val="Ma_xa22"/>
      <sheetName val="My_dinh22"/>
      <sheetName val="Tong_cong22"/>
      <sheetName val="Chi_tiet_-_Dv_lap22"/>
      <sheetName val="TH_KHTC22"/>
      <sheetName val="Gia_VL22"/>
      <sheetName val="Bang_gia_ca_may22"/>
      <sheetName val="Bang_luong_CB22"/>
      <sheetName val="Bang_P_tich_CT22"/>
      <sheetName val="D_toan_chi_tiet22"/>
      <sheetName val="Bang_TH_Dtoan22"/>
      <sheetName val="LUAN_CHUYEN22"/>
      <sheetName val="KE_QUY22"/>
      <sheetName val="LUONGGIAN_TIEP22"/>
      <sheetName val="VAY_VON22"/>
      <sheetName val="O_THAO22"/>
      <sheetName val="Q_TRUNG22"/>
      <sheetName val="Y_THANH22"/>
      <sheetName val="Sheet2_(2)22"/>
      <sheetName val="KH_2003_(moi_max)22"/>
      <sheetName val="Interim_payment22"/>
      <sheetName val="Bid_Sum22"/>
      <sheetName val="Item_B22"/>
      <sheetName val="Dg_A22"/>
      <sheetName val="Dg_B&amp;C22"/>
      <sheetName val="Material_at_site22"/>
      <sheetName val="Bang_VL22"/>
      <sheetName val="VL(No_V-c)22"/>
      <sheetName val="He_so22"/>
      <sheetName val="PL_Vua22"/>
      <sheetName val="Chitieu-dam_cac_loai22"/>
      <sheetName val="DG_Dam22"/>
      <sheetName val="DG_chung22"/>
      <sheetName val="VL-dac_chung22"/>
      <sheetName val="CT_1md_&amp;_dau_cong22"/>
      <sheetName val="Tong_hop22"/>
      <sheetName val="CT_cong22"/>
      <sheetName val="dg_cong22"/>
      <sheetName val="CDSL_(2)22"/>
      <sheetName val="__22"/>
      <sheetName val="san_vuon22"/>
      <sheetName val="khu_phu_tro22"/>
      <sheetName val="Thuyet_minh22"/>
      <sheetName val="be_tong22"/>
      <sheetName val="Tong_hop_thep22"/>
      <sheetName val="phan_tich_DG22"/>
      <sheetName val="gia_vat_lieu22"/>
      <sheetName val="gia_xe_may22"/>
      <sheetName val="gia_nhan_cong22"/>
      <sheetName val="BCC_(2)22"/>
      <sheetName val="Bao_cao22"/>
      <sheetName val="Bao_cao_222"/>
      <sheetName val="Khoi_luong22"/>
      <sheetName val="Khoi_luong_mat22"/>
      <sheetName val="Bang_ke22"/>
      <sheetName val="T_HopKL22"/>
      <sheetName val="S_Luong22"/>
      <sheetName val="D_Dap22"/>
      <sheetName val="Q_Toan22"/>
      <sheetName val="Phan_tich_chi_phi22"/>
      <sheetName val="Chi_phi_nen_theo_BVTC22"/>
      <sheetName val="nhan_cong_phu22"/>
      <sheetName val="nhan_cong_Hung22"/>
      <sheetName val="Nhan_cong22"/>
      <sheetName val="Khoi_luong_nen_theo_BVTC22"/>
      <sheetName val="cap_cho_cac_DT22"/>
      <sheetName val="Ung_-_hoan22"/>
      <sheetName val="CP_may22"/>
      <sheetName val="Phu_luc22"/>
      <sheetName val="Gia_trÞ22"/>
      <sheetName val="DS_them_luong_qui_4-200222"/>
      <sheetName val="Phuc_loi_2-9-0222"/>
      <sheetName val="Thuong_nhan_dip_21-12-0222"/>
      <sheetName val="Thuong_dip_nhan_danh_hieu_AHL22"/>
      <sheetName val="Thang_luong_thu_13_nam_200222"/>
      <sheetName val="Luong_SX#_dip_Tet_Qui_Mui(don22"/>
      <sheetName val="CT_Duong22"/>
      <sheetName val="D_gia22"/>
      <sheetName val="T_hop22"/>
      <sheetName val="CtP_tro22"/>
      <sheetName val="Nha_moi22"/>
      <sheetName val="TT-T_Tron_So_222"/>
      <sheetName val="Ct_Dam_22"/>
      <sheetName val="Ct_Duoi22"/>
      <sheetName val="Ct_Tren22"/>
      <sheetName val="D_giaMay22"/>
      <sheetName val="26+180-400_222"/>
      <sheetName val="26+180_Sub122"/>
      <sheetName val="26+180_Sub422"/>
      <sheetName val="26+180-400_5(k95)22"/>
      <sheetName val="26+400-620_3(k95)22"/>
      <sheetName val="26+400-640_1(k95)22"/>
      <sheetName val="26+960-27+150_922"/>
      <sheetName val="26+960-27+150_1022"/>
      <sheetName val="26+960-27+150_1122"/>
      <sheetName val="26+960-27+150_1222"/>
      <sheetName val="26+960-27+150_5(k95)22"/>
      <sheetName val="26+960-27+150_4(k95)22"/>
      <sheetName val="26+960-27+150_1(k95)22"/>
      <sheetName val="27+500-700_5(k95)22"/>
      <sheetName val="27+500-700_4(k95)22"/>
      <sheetName val="27+500-700_3(k95)22"/>
      <sheetName val="27+500-700_1(k95)22"/>
      <sheetName val="27+740-920_3(k95)22"/>
      <sheetName val="27+740-920_2122"/>
      <sheetName val="27+920-28+040_6,722"/>
      <sheetName val="27+920-28+040_1022"/>
      <sheetName val="27+920-28+160_Su322"/>
      <sheetName val="28+160-28+420_5K9522"/>
      <sheetName val="28+430-657_722"/>
      <sheetName val="Km28+430-657_822"/>
      <sheetName val="28+430-657_922"/>
      <sheetName val="28+430-667_1022"/>
      <sheetName val="28+430-657_1122"/>
      <sheetName val="28+430-657_4k9522"/>
      <sheetName val="28+500-657_1822"/>
      <sheetName val="28+520-657_1922"/>
      <sheetName val="C_TIEU22"/>
      <sheetName val="T_Luong22"/>
      <sheetName val="T_HAO22"/>
      <sheetName val="DT_TUYEN22"/>
      <sheetName val="DT_GIA22"/>
      <sheetName val="KHDT_(2)22"/>
      <sheetName val="CL_22"/>
      <sheetName val="KQ_(2)22"/>
      <sheetName val="Quang_Tri22"/>
      <sheetName val="Da_Nang22"/>
      <sheetName val="Quang_Nam22"/>
      <sheetName val="Quang_Ngai22"/>
      <sheetName val="TH_DH-QN22"/>
      <sheetName val="KP_HD22"/>
      <sheetName val="DB_HD22"/>
      <sheetName val="vat_tu22"/>
      <sheetName val="Thep_22"/>
      <sheetName val="Chi_tiet_Khoi_luong22"/>
      <sheetName val="TH_khoi_luong22"/>
      <sheetName val="Chiet_tinh_vat_lieu_22"/>
      <sheetName val="TH_KL_VL22"/>
      <sheetName val="AC_PC22"/>
      <sheetName val="TAI_TRONG22"/>
      <sheetName val="NOI_LUC22"/>
      <sheetName val="TINH_DUYET_THTT_CHINH22"/>
      <sheetName val="TDUYET_THTT_PHU22"/>
      <sheetName val="TINH_DAO_DONG_VA_DO_VONG22"/>
      <sheetName val="TINH_NEO22"/>
      <sheetName val="tong_hop_thanh_toan_thue22"/>
      <sheetName val="bang_ke_nop_thue22"/>
      <sheetName val="Tonh_hop_chi_phi22"/>
      <sheetName val="BK_chi_phi22"/>
      <sheetName val="KTra_DS_va_thue_GTGT22"/>
      <sheetName val="Kiãøm_tra_DS_thue_GTGT22"/>
      <sheetName val="XUAT(gia_von)22"/>
      <sheetName val="Xuat_(gia_ban)22"/>
      <sheetName val="Dchinh_TH_N-X-T22"/>
      <sheetName val="Tong_hop_N-X-T22"/>
      <sheetName val="thue_TH22"/>
      <sheetName val="tong_hop_200122"/>
      <sheetName val="qUYET_TOAN_THUE22"/>
      <sheetName val="BU_CTPH22"/>
      <sheetName val="BU_tran3+360_2222"/>
      <sheetName val="Tran3+360_2222"/>
      <sheetName val="BU_tran2+386_422"/>
      <sheetName val="Tran2+386_422"/>
      <sheetName val="DTcong_4-522"/>
      <sheetName val="Bu_1-222"/>
      <sheetName val="Bu_12-1322"/>
      <sheetName val="DTcong_12-1322"/>
      <sheetName val="DT_cong13-13+22"/>
      <sheetName val="BU-_nhanh22"/>
      <sheetName val="dtcong_nh1-222"/>
      <sheetName val="dtcong_nh0-122"/>
      <sheetName val="BU_11-1222"/>
      <sheetName val="DTcong_11-1222"/>
      <sheetName val="Pr-_CC22"/>
      <sheetName val="MD_3-422"/>
      <sheetName val="ND_3-422"/>
      <sheetName val="MD_1-222"/>
      <sheetName val="ND_1-222"/>
      <sheetName val="MD_0-122"/>
      <sheetName val="ND_0-122"/>
      <sheetName val="KL_tong22"/>
      <sheetName val="TH_(T1-6)22"/>
      <sheetName val="_NL22"/>
      <sheetName val="_NL_(2)22"/>
      <sheetName val="CDTHCT_(3)22"/>
      <sheetName val="thkl_(2)22"/>
      <sheetName val="long_tec22"/>
      <sheetName val="cd_viaK0-T622"/>
      <sheetName val="cdvia_T6-Tc2422"/>
      <sheetName val="cdvia_Tc24-T4622"/>
      <sheetName val="cd_btnL2k0+361-T1922"/>
      <sheetName val="CT_xa22"/>
      <sheetName val="CDTHU_CHI_T122"/>
      <sheetName val="THUCHI_222"/>
      <sheetName val="THU_CHI322"/>
      <sheetName val="THU_CHI_422"/>
      <sheetName val="THU_CHI522"/>
      <sheetName val="THU_CHI_622"/>
      <sheetName val="TU_CHI_722"/>
      <sheetName val="THU_CHI922"/>
      <sheetName val="THU_CHI_822"/>
      <sheetName val="THU_CHI_1022"/>
      <sheetName val="THU_CHI_1122"/>
      <sheetName val="THU_CHI_1222"/>
      <sheetName val="Xep_hang_20122"/>
      <sheetName val="toan_Cty22"/>
      <sheetName val="Cong_ty22"/>
      <sheetName val="XN_222"/>
      <sheetName val="XN_ong_CHi22"/>
      <sheetName val="N_XDCT&amp;_XKLD22"/>
      <sheetName val="CN_HCM22"/>
      <sheetName val="TT_XKLD(Nhan)22"/>
      <sheetName val="Ong_Hong22"/>
      <sheetName val="CN_hung_yen22"/>
      <sheetName val="Dong_nai22"/>
      <sheetName val="K249_K9822"/>
      <sheetName val="K249_K98_(2)22"/>
      <sheetName val="K251_K9822"/>
      <sheetName val="K251_SBase22"/>
      <sheetName val="K251_AC22"/>
      <sheetName val="K252_K9822"/>
      <sheetName val="K252_SBase22"/>
      <sheetName val="K252_AC22"/>
      <sheetName val="K253_K9822"/>
      <sheetName val="K253_Subbase22"/>
      <sheetName val="K253_Base_22"/>
      <sheetName val="K253_SBase22"/>
      <sheetName val="K253_AC22"/>
      <sheetName val="K255_SBase22"/>
      <sheetName val="K259_K9822"/>
      <sheetName val="K259_Subbase22"/>
      <sheetName val="K259_Base_22"/>
      <sheetName val="K259_AC22"/>
      <sheetName val="K260_K9822"/>
      <sheetName val="K260_Subbase22"/>
      <sheetName val="K260_Base22"/>
      <sheetName val="K260_AC22"/>
      <sheetName val="K261_K9822"/>
      <sheetName val="K261_Base22"/>
      <sheetName val="K261_AC22"/>
      <sheetName val="KL_Tram_Cty22"/>
      <sheetName val="Gam_may_Cty22"/>
      <sheetName val="KL_tram_KH22"/>
      <sheetName val="Gam_may_KH22"/>
      <sheetName val="Cach_dien22"/>
      <sheetName val="Mang_tai22"/>
      <sheetName val="KL_DDK22"/>
      <sheetName val="Mang_tai_DDK22"/>
      <sheetName val="KL_DDK0,422"/>
      <sheetName val="TT_Ky_thuat22"/>
      <sheetName val="CT_moi22"/>
      <sheetName val="Tu_dien22"/>
      <sheetName val="May_cat22"/>
      <sheetName val="Dao_Cly22"/>
      <sheetName val="Dao_Ptai22"/>
      <sheetName val="Tu_RMU22"/>
      <sheetName val="C_set22"/>
      <sheetName val="Sco_Cap22"/>
      <sheetName val="Sco_TB22"/>
      <sheetName val="TN_tram22"/>
      <sheetName val="TN_C_set22"/>
      <sheetName val="TN_TD_DDay22"/>
      <sheetName val="Phan_chung22"/>
      <sheetName val="cong_Q222"/>
      <sheetName val="T_U_luong_Q122"/>
      <sheetName val="T_U_luong_Q222"/>
      <sheetName val="T_U_luong_Q322"/>
      <sheetName val="Quyet_toan22"/>
      <sheetName val="Thu_hoi22"/>
      <sheetName val="Lai_vay22"/>
      <sheetName val="Tien_vay22"/>
      <sheetName val="Cong_no22"/>
      <sheetName val="Cop_pha22"/>
      <sheetName val="Gia_DAN22"/>
      <sheetName val="Phu_luc_HD22"/>
      <sheetName val="Gia_du_thau22"/>
      <sheetName val="Ca_xe22"/>
      <sheetName val="Dc_Dau22"/>
      <sheetName val="_o_to_Hien_822"/>
      <sheetName val="_o_to_Hien922"/>
      <sheetName val="_o_to_Hien1022"/>
      <sheetName val="_o_to_Hien1122"/>
      <sheetName val="_o_to_Hien12)22"/>
      <sheetName val="_o_to_Hien132"/>
      <sheetName val="_o_to_Hien222"/>
      <sheetName val="_o_to_Hien322"/>
      <sheetName val="_o_to_Hien422"/>
      <sheetName val="_o_to_Hien522"/>
      <sheetName val="_o_to_Phong_822"/>
      <sheetName val="_o_to_Phong922"/>
      <sheetName val="_o_to_Phong1022"/>
      <sheetName val="_o_to_Phong1122"/>
      <sheetName val="_o_to_Phong12)22"/>
      <sheetName val="_o_to_Phong132"/>
      <sheetName val="_o_to_Phong222"/>
      <sheetName val="_o_to_Phong322"/>
      <sheetName val="_o_to_Phong422"/>
      <sheetName val="_o_to_Phong522"/>
      <sheetName val="_o_to_Dung_8_22"/>
      <sheetName val="_D_tt_dau822"/>
      <sheetName val="_o_to_Dung_922"/>
      <sheetName val="_D9_tt_dau22"/>
      <sheetName val="_D10_tt_dau22"/>
      <sheetName val="_o_to_Dung_1022"/>
      <sheetName val="_o_to_Dung_1122"/>
      <sheetName val="_o_to_Dung_12)22"/>
      <sheetName val="_o_to_Dung_132"/>
      <sheetName val="_o_to_Dung222"/>
      <sheetName val="_o_to_Dung322"/>
      <sheetName val="_o_to_Dung422"/>
      <sheetName val="_o_totrongT10-1222"/>
      <sheetName val="_o_totrongT222"/>
      <sheetName val="_o_totrungT10-1222"/>
      <sheetName val="_o_toMinhT10-12_22"/>
      <sheetName val="_o_toMinhT222"/>
      <sheetName val="_o_toTrieuT10-12__22"/>
      <sheetName val="Luong_8_SP22"/>
      <sheetName val="Luong_9_SP_22"/>
      <sheetName val="Luong_10_SP_22"/>
      <sheetName val="Luong_11_SP_22"/>
      <sheetName val="Luong_12_SP22"/>
      <sheetName val="Luong_1_SP122"/>
      <sheetName val="Luong_2_SP222"/>
      <sheetName val="Luong_3_SP322"/>
      <sheetName val="Luong_4_SP422"/>
      <sheetName val="Luong_4_SP522"/>
      <sheetName val="KL_VL22"/>
      <sheetName val="QT_9-622"/>
      <sheetName val="Thuong_luu_HB22"/>
      <sheetName val="QT_Ky_T22"/>
      <sheetName val="bc_vt_TON_BAI22"/>
      <sheetName val="QT_Duoc_(Hai)22"/>
      <sheetName val="sent_to22"/>
      <sheetName val="KLTong_hop22"/>
      <sheetName val="Lan_can22"/>
      <sheetName val="Ranh_doc_(2)22"/>
      <sheetName val="Ranh_doc22"/>
      <sheetName val="Coc_tieu22"/>
      <sheetName val="Bien_bao22"/>
      <sheetName val="Nan_tuyen22"/>
      <sheetName val="Lan_122"/>
      <sheetName val="Lan__222"/>
      <sheetName val="Lan_322"/>
      <sheetName val="Gia_tri22"/>
      <sheetName val="Lan_522"/>
      <sheetName val="Cong_hop22"/>
      <sheetName val="kldukien_(107)22"/>
      <sheetName val="qui1_(2)22"/>
      <sheetName val="cap_so_lan_222"/>
      <sheetName val="cap_so_BHXH22"/>
      <sheetName val="tru_tien22"/>
      <sheetName val="yt_q222"/>
      <sheetName val="c45_t322"/>
      <sheetName val="c45_t622"/>
      <sheetName val="BHYT_Q3_200322"/>
      <sheetName val="C45_t722"/>
      <sheetName val="C47-t07_200322"/>
      <sheetName val="C45_t822"/>
      <sheetName val="C47-t08_200322"/>
      <sheetName val="C45_t0922"/>
      <sheetName val="C47-t09_200322"/>
      <sheetName val="C47_T1222"/>
      <sheetName val="BHYT_Q4-200322"/>
      <sheetName val="C45_T1022"/>
      <sheetName val="binh_do22"/>
      <sheetName val="cot_lieu22"/>
      <sheetName val="van_khuon22"/>
      <sheetName val="CT_BT22"/>
      <sheetName val="lay_mau22"/>
      <sheetName val="mat_ngoai_goi22"/>
      <sheetName val="coc_tram-bt22"/>
      <sheetName val="cong_bien_t1028"/>
      <sheetName val="luong_t9_28"/>
      <sheetName val="bb_t928"/>
      <sheetName val="KL_XL200028"/>
      <sheetName val="Chiet_tinh28"/>
      <sheetName val="Van_chuyen28"/>
      <sheetName val="THKP_(2)28"/>
      <sheetName val="T_Bi28"/>
      <sheetName val="Thiet_ke28"/>
      <sheetName val="K_luong28"/>
      <sheetName val="TT_L228"/>
      <sheetName val="TT_L128"/>
      <sheetName val="Thue_Ngoai28"/>
      <sheetName val="Dong_Dau28"/>
      <sheetName val="Dong_Dau_(2)28"/>
      <sheetName val="Sau_dong28"/>
      <sheetName val="Ma_xa28"/>
      <sheetName val="My_dinh28"/>
      <sheetName val="Tong_cong28"/>
      <sheetName val="Chi_tiet_-_Dv_lap28"/>
      <sheetName val="TH_KHTC28"/>
      <sheetName val="Gia_VL28"/>
      <sheetName val="Bang_gia_ca_may28"/>
      <sheetName val="Bang_luong_CB28"/>
      <sheetName val="Bang_P_tich_CT28"/>
      <sheetName val="D_toan_chi_tiet28"/>
      <sheetName val="Bang_TH_Dtoan28"/>
      <sheetName val="LUAN_CHUYEN28"/>
      <sheetName val="KE_QUY28"/>
      <sheetName val="LUONGGIAN_TIEP28"/>
      <sheetName val="VAY_VON28"/>
      <sheetName val="O_THAO28"/>
      <sheetName val="Q_TRUNG28"/>
      <sheetName val="Y_THANH28"/>
      <sheetName val="Sheet2_(2)28"/>
      <sheetName val="KH_2003_(moi_max)28"/>
      <sheetName val="Interim_payment28"/>
      <sheetName val="Bid_Sum28"/>
      <sheetName val="Item_B28"/>
      <sheetName val="Dg_A28"/>
      <sheetName val="Dg_B&amp;C28"/>
      <sheetName val="Material_at_site28"/>
      <sheetName val="Bang_VL28"/>
      <sheetName val="VL(No_V-c)28"/>
      <sheetName val="He_so28"/>
      <sheetName val="PL_Vua28"/>
      <sheetName val="Chitieu-dam_cac_loai28"/>
      <sheetName val="DG_Dam28"/>
      <sheetName val="DG_chung28"/>
      <sheetName val="VL-dac_chung28"/>
      <sheetName val="CT_1md_&amp;_dau_cong28"/>
      <sheetName val="Tong_hop28"/>
      <sheetName val="CT_cong28"/>
      <sheetName val="dg_cong28"/>
      <sheetName val="CDSL_(2)28"/>
      <sheetName val="__28"/>
      <sheetName val="san_vuon28"/>
      <sheetName val="khu_phu_tro28"/>
      <sheetName val="Thuyet_minh28"/>
      <sheetName val="be_tong28"/>
      <sheetName val="Tong_hop_thep28"/>
      <sheetName val="phan_tich_DG28"/>
      <sheetName val="gia_vat_lieu28"/>
      <sheetName val="gia_xe_may28"/>
      <sheetName val="gia_nhan_cong28"/>
      <sheetName val="BCC_(2)28"/>
      <sheetName val="Bao_cao28"/>
      <sheetName val="Bao_cao_228"/>
      <sheetName val="Khoi_luong28"/>
      <sheetName val="Khoi_luong_mat28"/>
      <sheetName val="Bang_ke28"/>
      <sheetName val="T_HopKL28"/>
      <sheetName val="S_Luong28"/>
      <sheetName val="D_Dap28"/>
      <sheetName val="Q_Toan28"/>
      <sheetName val="Phan_tich_chi_phi28"/>
      <sheetName val="Chi_phi_nen_theo_BVTC28"/>
      <sheetName val="nhan_cong_phu28"/>
      <sheetName val="nhan_cong_Hung28"/>
      <sheetName val="Nhan_cong28"/>
      <sheetName val="Khoi_luong_nen_theo_BVTC28"/>
      <sheetName val="cap_cho_cac_DT28"/>
      <sheetName val="Ung_-_hoan28"/>
      <sheetName val="CP_may28"/>
      <sheetName val="Phu_luc28"/>
      <sheetName val="Gia_trÞ28"/>
      <sheetName val="DS_them_luong_qui_4-200228"/>
      <sheetName val="Phuc_loi_2-9-0228"/>
      <sheetName val="Thuong_nhan_dip_21-12-0228"/>
      <sheetName val="Thuong_dip_nhan_danh_hieu_AHL28"/>
      <sheetName val="Thang_luong_thu_13_nam_200228"/>
      <sheetName val="Luong_SX#_dip_Tet_Qui_Mui(don28"/>
      <sheetName val="CT_Duong28"/>
      <sheetName val="D_gia28"/>
      <sheetName val="T_hop28"/>
      <sheetName val="CtP_tro28"/>
      <sheetName val="Nha_moi28"/>
      <sheetName val="TT-T_Tron_So_228"/>
      <sheetName val="Ct_Dam_28"/>
      <sheetName val="Ct_Duoi28"/>
      <sheetName val="Ct_Tren28"/>
      <sheetName val="D_giaMay28"/>
      <sheetName val="26+180-400_228"/>
      <sheetName val="26+180_Sub128"/>
      <sheetName val="26+180_Sub428"/>
      <sheetName val="26+180-400_5(k95)28"/>
      <sheetName val="26+400-620_3(k95)28"/>
      <sheetName val="26+400-640_1(k95)28"/>
      <sheetName val="26+960-27+150_928"/>
      <sheetName val="26+960-27+150_1028"/>
      <sheetName val="26+960-27+150_1128"/>
      <sheetName val="26+960-27+150_1228"/>
      <sheetName val="26+960-27+150_5(k95)28"/>
      <sheetName val="26+960-27+150_4(k95)28"/>
      <sheetName val="26+960-27+150_1(k95)28"/>
      <sheetName val="27+500-700_5(k95)28"/>
      <sheetName val="27+500-700_4(k95)28"/>
      <sheetName val="27+500-700_3(k95)28"/>
      <sheetName val="27+500-700_1(k95)28"/>
      <sheetName val="27+740-920_3(k95)28"/>
      <sheetName val="27+740-920_2128"/>
      <sheetName val="27+920-28+040_6,728"/>
      <sheetName val="27+920-28+040_1028"/>
      <sheetName val="27+920-28+160_Su328"/>
      <sheetName val="28+160-28+420_5K9528"/>
      <sheetName val="28+430-657_728"/>
      <sheetName val="Km28+430-657_828"/>
      <sheetName val="28+430-657_928"/>
      <sheetName val="28+430-667_1028"/>
      <sheetName val="28+430-657_1128"/>
      <sheetName val="28+430-657_4k9528"/>
      <sheetName val="28+500-657_1828"/>
      <sheetName val="28+520-657_1928"/>
      <sheetName val="C_TIEU28"/>
      <sheetName val="T_Luong28"/>
      <sheetName val="T_HAO28"/>
      <sheetName val="DT_TUYEN28"/>
      <sheetName val="DT_GIA28"/>
      <sheetName val="KHDT_(2)28"/>
      <sheetName val="CL_28"/>
      <sheetName val="KQ_(2)28"/>
      <sheetName val="Quang_Tri28"/>
      <sheetName val="Da_Nang28"/>
      <sheetName val="Quang_Nam28"/>
      <sheetName val="Quang_Ngai28"/>
      <sheetName val="TH_DH-QN28"/>
      <sheetName val="KP_HD28"/>
      <sheetName val="DB_HD28"/>
      <sheetName val="vat_tu28"/>
      <sheetName val="Thep_28"/>
      <sheetName val="Chi_tiet_Khoi_luong28"/>
      <sheetName val="TH_khoi_luong28"/>
      <sheetName val="Chiet_tinh_vat_lieu_28"/>
      <sheetName val="TH_KL_VL28"/>
      <sheetName val="AC_PC28"/>
      <sheetName val="TAI_TRONG28"/>
      <sheetName val="NOI_LUC28"/>
      <sheetName val="TINH_DUYET_THTT_CHINH28"/>
      <sheetName val="TDUYET_THTT_PHU28"/>
      <sheetName val="TINH_DAO_DONG_VA_DO_VONG28"/>
      <sheetName val="TINH_NEO28"/>
      <sheetName val="tong_hop_thanh_toan_thue28"/>
      <sheetName val="bang_ke_nop_thue28"/>
      <sheetName val="Tonh_hop_chi_phi28"/>
      <sheetName val="BK_chi_phi28"/>
      <sheetName val="KTra_DS_va_thue_GTGT28"/>
      <sheetName val="Kiãøm_tra_DS_thue_GTGT28"/>
      <sheetName val="XUAT(gia_von)28"/>
      <sheetName val="Xuat_(gia_ban)28"/>
      <sheetName val="Dchinh_TH_N-X-T28"/>
      <sheetName val="Tong_hop_N-X-T28"/>
      <sheetName val="thue_TH28"/>
      <sheetName val="tong_hop_200128"/>
      <sheetName val="qUYET_TOAN_THUE28"/>
      <sheetName val="BU_CTPH28"/>
      <sheetName val="BU_tran3+360_2228"/>
      <sheetName val="Tran3+360_2228"/>
      <sheetName val="BU_tran2+386_428"/>
      <sheetName val="Tran2+386_428"/>
      <sheetName val="DTcong_4-528"/>
      <sheetName val="Bu_1-228"/>
      <sheetName val="Bu_12-1328"/>
      <sheetName val="DTcong_12-1328"/>
      <sheetName val="DT_cong13-13+28"/>
      <sheetName val="BU-_nhanh28"/>
      <sheetName val="dtcong_nh1-228"/>
      <sheetName val="dtcong_nh0-128"/>
      <sheetName val="BU_11-1228"/>
      <sheetName val="DTcong_11-1228"/>
      <sheetName val="Pr-_CC28"/>
      <sheetName val="MD_3-428"/>
      <sheetName val="ND_3-428"/>
      <sheetName val="MD_1-228"/>
      <sheetName val="ND_1-228"/>
      <sheetName val="MD_0-128"/>
      <sheetName val="ND_0-128"/>
      <sheetName val="KL_tong28"/>
      <sheetName val="TH_(T1-6)28"/>
      <sheetName val="_NL28"/>
      <sheetName val="_NL_(2)28"/>
      <sheetName val="CDTHCT_(3)28"/>
      <sheetName val="thkl_(2)28"/>
      <sheetName val="long_tec28"/>
      <sheetName val="cd_viaK0-T628"/>
      <sheetName val="cdvia_T6-Tc2428"/>
      <sheetName val="cdvia_Tc24-T4628"/>
      <sheetName val="cd_btnL2k0+361-T1928"/>
      <sheetName val="CT_xa28"/>
      <sheetName val="CDTHU_CHI_T128"/>
      <sheetName val="THUCHI_228"/>
      <sheetName val="THU_CHI328"/>
      <sheetName val="THU_CHI_428"/>
      <sheetName val="THU_CHI528"/>
      <sheetName val="THU_CHI_628"/>
      <sheetName val="TU_CHI_728"/>
      <sheetName val="THU_CHI928"/>
      <sheetName val="THU_CHI_828"/>
      <sheetName val="THU_CHI_1028"/>
      <sheetName val="THU_CHI_1128"/>
      <sheetName val="THU_CHI_1228"/>
      <sheetName val="Xep_hang_20128"/>
      <sheetName val="toan_Cty28"/>
      <sheetName val="Cong_ty28"/>
      <sheetName val="XN_228"/>
      <sheetName val="XN_ong_CHi28"/>
      <sheetName val="N_XDCT&amp;_XKLD28"/>
      <sheetName val="CN_HCM28"/>
      <sheetName val="TT_XKLD(Nhan)28"/>
      <sheetName val="Ong_Hong28"/>
      <sheetName val="CN_hung_yen28"/>
      <sheetName val="Dong_nai28"/>
      <sheetName val="K249_K9828"/>
      <sheetName val="K249_K98_(2)28"/>
      <sheetName val="K251_K9828"/>
      <sheetName val="K251_SBase28"/>
      <sheetName val="K251_AC28"/>
      <sheetName val="K252_K9828"/>
      <sheetName val="K252_SBase28"/>
      <sheetName val="K252_AC28"/>
      <sheetName val="K253_K9828"/>
      <sheetName val="K253_Subbase28"/>
      <sheetName val="K253_Base_28"/>
      <sheetName val="K253_SBase28"/>
      <sheetName val="K253_AC28"/>
      <sheetName val="K255_SBase28"/>
      <sheetName val="K259_K9828"/>
      <sheetName val="K259_Subbase28"/>
      <sheetName val="K259_Base_28"/>
      <sheetName val="K259_AC28"/>
      <sheetName val="K260_K9828"/>
      <sheetName val="K260_Subbase28"/>
      <sheetName val="K260_Base28"/>
      <sheetName val="K260_AC28"/>
      <sheetName val="K261_K9828"/>
      <sheetName val="K261_Base28"/>
      <sheetName val="K261_AC28"/>
      <sheetName val="KL_Tram_Cty28"/>
      <sheetName val="Gam_may_Cty28"/>
      <sheetName val="KL_tram_KH28"/>
      <sheetName val="Gam_may_KH28"/>
      <sheetName val="Cach_dien28"/>
      <sheetName val="Mang_tai28"/>
      <sheetName val="KL_DDK28"/>
      <sheetName val="Mang_tai_DDK28"/>
      <sheetName val="KL_DDK0,428"/>
      <sheetName val="TT_Ky_thuat28"/>
      <sheetName val="CT_moi28"/>
      <sheetName val="Tu_dien28"/>
      <sheetName val="May_cat28"/>
      <sheetName val="Dao_Cly28"/>
      <sheetName val="Dao_Ptai28"/>
      <sheetName val="Tu_RMU28"/>
      <sheetName val="C_set28"/>
      <sheetName val="Sco_Cap28"/>
      <sheetName val="Sco_TB28"/>
      <sheetName val="TN_tram28"/>
      <sheetName val="TN_C_set28"/>
      <sheetName val="TN_TD_DDay28"/>
      <sheetName val="Phan_chung28"/>
      <sheetName val="cong_Q228"/>
      <sheetName val="T_U_luong_Q128"/>
      <sheetName val="T_U_luong_Q228"/>
      <sheetName val="T_U_luong_Q328"/>
      <sheetName val="Quyet_toan28"/>
      <sheetName val="Thu_hoi28"/>
      <sheetName val="Lai_vay28"/>
      <sheetName val="Tien_vay28"/>
      <sheetName val="Cong_no28"/>
      <sheetName val="Cop_pha28"/>
      <sheetName val="Gia_DAN28"/>
      <sheetName val="Phu_luc_HD28"/>
      <sheetName val="Gia_du_thau28"/>
      <sheetName val="Ca_xe28"/>
      <sheetName val="Dc_Dau28"/>
      <sheetName val="_o_to_Hien_828"/>
      <sheetName val="_o_to_Hien928"/>
      <sheetName val="_o_to_Hien1028"/>
      <sheetName val="_o_to_Hien1128"/>
      <sheetName val="_o_to_Hien12)28"/>
      <sheetName val="_o_to_Hien138"/>
      <sheetName val="_o_to_Hien228"/>
      <sheetName val="_o_to_Hien328"/>
      <sheetName val="_o_to_Hien428"/>
      <sheetName val="_o_to_Hien528"/>
      <sheetName val="_o_to_Phong_828"/>
      <sheetName val="_o_to_Phong928"/>
      <sheetName val="_o_to_Phong1028"/>
      <sheetName val="_o_to_Phong1128"/>
      <sheetName val="_o_to_Phong12)28"/>
      <sheetName val="_o_to_Phong138"/>
      <sheetName val="_o_to_Phong228"/>
      <sheetName val="_o_to_Phong328"/>
      <sheetName val="_o_to_Phong428"/>
      <sheetName val="_o_to_Phong528"/>
      <sheetName val="_o_to_Dung_8_28"/>
      <sheetName val="_D_tt_dau828"/>
      <sheetName val="_o_to_Dung_928"/>
      <sheetName val="_D9_tt_dau28"/>
      <sheetName val="_D10_tt_dau28"/>
      <sheetName val="_o_to_Dung_1028"/>
      <sheetName val="_o_to_Dung_1128"/>
      <sheetName val="_o_to_Dung_12)28"/>
      <sheetName val="_o_to_Dung_138"/>
      <sheetName val="_o_to_Dung228"/>
      <sheetName val="_o_to_Dung328"/>
      <sheetName val="_o_to_Dung428"/>
      <sheetName val="_o_totrongT10-1228"/>
      <sheetName val="_o_totrongT228"/>
      <sheetName val="_o_totrungT10-1228"/>
      <sheetName val="_o_toMinhT10-12_28"/>
      <sheetName val="_o_toMinhT228"/>
      <sheetName val="_o_toTrieuT10-12__28"/>
      <sheetName val="Luong_8_SP28"/>
      <sheetName val="Luong_9_SP_28"/>
      <sheetName val="Luong_10_SP_28"/>
      <sheetName val="Luong_11_SP_28"/>
      <sheetName val="Luong_12_SP28"/>
      <sheetName val="Luong_1_SP128"/>
      <sheetName val="Luong_2_SP228"/>
      <sheetName val="Luong_3_SP328"/>
      <sheetName val="Luong_4_SP428"/>
      <sheetName val="Luong_4_SP528"/>
      <sheetName val="KL_VL28"/>
      <sheetName val="QT_9-628"/>
      <sheetName val="Thuong_luu_HB28"/>
      <sheetName val="QT_Ky_T28"/>
      <sheetName val="bc_vt_TON_BAI28"/>
      <sheetName val="QT_Duoc_(Hai)28"/>
      <sheetName val="sent_to28"/>
      <sheetName val="KLTong_hop28"/>
      <sheetName val="Lan_can28"/>
      <sheetName val="Ranh_doc_(2)28"/>
      <sheetName val="Ranh_doc28"/>
      <sheetName val="Coc_tieu28"/>
      <sheetName val="Bien_bao28"/>
      <sheetName val="Nan_tuyen28"/>
      <sheetName val="Lan_128"/>
      <sheetName val="Lan__228"/>
      <sheetName val="Lan_328"/>
      <sheetName val="Gia_tri28"/>
      <sheetName val="Lan_528"/>
      <sheetName val="Cong_hop28"/>
      <sheetName val="kldukien_(107)28"/>
      <sheetName val="qui1_(2)28"/>
      <sheetName val="cap_so_lan_228"/>
      <sheetName val="cap_so_BHXH28"/>
      <sheetName val="tru_tien28"/>
      <sheetName val="yt_q228"/>
      <sheetName val="c45_t328"/>
      <sheetName val="c45_t628"/>
      <sheetName val="BHYT_Q3_200328"/>
      <sheetName val="C45_t728"/>
      <sheetName val="C47-t07_200328"/>
      <sheetName val="C45_t828"/>
      <sheetName val="C47-t08_200328"/>
      <sheetName val="C45_t0928"/>
      <sheetName val="C47-t09_200328"/>
      <sheetName val="C47_T1228"/>
      <sheetName val="BHYT_Q4-200328"/>
      <sheetName val="C45_T1028"/>
      <sheetName val="binh_do28"/>
      <sheetName val="cot_lieu28"/>
      <sheetName val="van_khuon28"/>
      <sheetName val="CT_BT28"/>
      <sheetName val="lay_mau28"/>
      <sheetName val="mat_ngoai_goi28"/>
      <sheetName val="coc_tram-bt28"/>
      <sheetName val="cong_bien_t1027"/>
      <sheetName val="luong_t9_27"/>
      <sheetName val="bb_t927"/>
      <sheetName val="KL_XL200027"/>
      <sheetName val="Chiet_tinh27"/>
      <sheetName val="Van_chuyen27"/>
      <sheetName val="THKP_(2)27"/>
      <sheetName val="T_Bi27"/>
      <sheetName val="Thiet_ke27"/>
      <sheetName val="K_luong27"/>
      <sheetName val="TT_L227"/>
      <sheetName val="TT_L127"/>
      <sheetName val="Thue_Ngoai27"/>
      <sheetName val="Dong_Dau27"/>
      <sheetName val="Dong_Dau_(2)27"/>
      <sheetName val="Sau_dong27"/>
      <sheetName val="Ma_xa27"/>
      <sheetName val="My_dinh27"/>
      <sheetName val="Tong_cong27"/>
      <sheetName val="Chi_tiet_-_Dv_lap27"/>
      <sheetName val="TH_KHTC27"/>
      <sheetName val="Gia_VL27"/>
      <sheetName val="Bang_gia_ca_may27"/>
      <sheetName val="Bang_luong_CB27"/>
      <sheetName val="Bang_P_tich_CT27"/>
      <sheetName val="D_toan_chi_tiet27"/>
      <sheetName val="Bang_TH_Dtoan27"/>
      <sheetName val="LUAN_CHUYEN27"/>
      <sheetName val="KE_QUY27"/>
      <sheetName val="LUONGGIAN_TIEP27"/>
      <sheetName val="VAY_VON27"/>
      <sheetName val="O_THAO27"/>
      <sheetName val="Q_TRUNG27"/>
      <sheetName val="Y_THANH27"/>
      <sheetName val="Sheet2_(2)27"/>
      <sheetName val="KH_2003_(moi_max)27"/>
      <sheetName val="Interim_payment27"/>
      <sheetName val="Bid_Sum27"/>
      <sheetName val="Item_B27"/>
      <sheetName val="Dg_A27"/>
      <sheetName val="Dg_B&amp;C27"/>
      <sheetName val="Material_at_site27"/>
      <sheetName val="Bang_VL27"/>
      <sheetName val="VL(No_V-c)27"/>
      <sheetName val="He_so27"/>
      <sheetName val="PL_Vua27"/>
      <sheetName val="Chitieu-dam_cac_loai27"/>
      <sheetName val="DG_Dam27"/>
      <sheetName val="DG_chung27"/>
      <sheetName val="VL-dac_chung27"/>
      <sheetName val="CT_1md_&amp;_dau_cong27"/>
      <sheetName val="Tong_hop27"/>
      <sheetName val="CT_cong27"/>
      <sheetName val="dg_cong27"/>
      <sheetName val="CDSL_(2)27"/>
      <sheetName val="__27"/>
      <sheetName val="san_vuon27"/>
      <sheetName val="khu_phu_tro27"/>
      <sheetName val="Thuyet_minh27"/>
      <sheetName val="be_tong27"/>
      <sheetName val="Tong_hop_thep27"/>
      <sheetName val="phan_tich_DG27"/>
      <sheetName val="gia_vat_lieu27"/>
      <sheetName val="gia_xe_may27"/>
      <sheetName val="gia_nhan_cong27"/>
      <sheetName val="BCC_(2)27"/>
      <sheetName val="Bao_cao27"/>
      <sheetName val="Bao_cao_227"/>
      <sheetName val="Khoi_luong27"/>
      <sheetName val="Khoi_luong_mat27"/>
      <sheetName val="Bang_ke27"/>
      <sheetName val="T_HopKL27"/>
      <sheetName val="S_Luong27"/>
      <sheetName val="D_Dap27"/>
      <sheetName val="Q_Toan27"/>
      <sheetName val="Phan_tich_chi_phi27"/>
      <sheetName val="Chi_phi_nen_theo_BVTC27"/>
      <sheetName val="nhan_cong_phu27"/>
      <sheetName val="nhan_cong_Hung27"/>
      <sheetName val="Nhan_cong27"/>
      <sheetName val="Khoi_luong_nen_theo_BVTC27"/>
      <sheetName val="cap_cho_cac_DT27"/>
      <sheetName val="Ung_-_hoan27"/>
      <sheetName val="CP_may27"/>
      <sheetName val="Phu_luc27"/>
      <sheetName val="Gia_trÞ27"/>
      <sheetName val="DS_them_luong_qui_4-200227"/>
      <sheetName val="Phuc_loi_2-9-0227"/>
      <sheetName val="Thuong_nhan_dip_21-12-0227"/>
      <sheetName val="Thuong_dip_nhan_danh_hieu_AHL27"/>
      <sheetName val="Thang_luong_thu_13_nam_200227"/>
      <sheetName val="Luong_SX#_dip_Tet_Qui_Mui(don27"/>
      <sheetName val="CT_Duong27"/>
      <sheetName val="D_gia27"/>
      <sheetName val="T_hop27"/>
      <sheetName val="CtP_tro27"/>
      <sheetName val="Nha_moi27"/>
      <sheetName val="TT-T_Tron_So_227"/>
      <sheetName val="Ct_Dam_27"/>
      <sheetName val="Ct_Duoi27"/>
      <sheetName val="Ct_Tren27"/>
      <sheetName val="D_giaMay27"/>
      <sheetName val="26+180-400_227"/>
      <sheetName val="26+180_Sub127"/>
      <sheetName val="26+180_Sub427"/>
      <sheetName val="26+180-400_5(k95)27"/>
      <sheetName val="26+400-620_3(k95)27"/>
      <sheetName val="26+400-640_1(k95)27"/>
      <sheetName val="26+960-27+150_927"/>
      <sheetName val="26+960-27+150_1027"/>
      <sheetName val="26+960-27+150_1127"/>
      <sheetName val="26+960-27+150_1227"/>
      <sheetName val="26+960-27+150_5(k95)27"/>
      <sheetName val="26+960-27+150_4(k95)27"/>
      <sheetName val="26+960-27+150_1(k95)27"/>
      <sheetName val="27+500-700_5(k95)27"/>
      <sheetName val="27+500-700_4(k95)27"/>
      <sheetName val="27+500-700_3(k95)27"/>
      <sheetName val="27+500-700_1(k95)27"/>
      <sheetName val="27+740-920_3(k95)27"/>
      <sheetName val="27+740-920_2127"/>
      <sheetName val="27+920-28+040_6,727"/>
      <sheetName val="27+920-28+040_1027"/>
      <sheetName val="27+920-28+160_Su327"/>
      <sheetName val="28+160-28+420_5K9527"/>
      <sheetName val="28+430-657_727"/>
      <sheetName val="Km28+430-657_827"/>
      <sheetName val="28+430-657_927"/>
      <sheetName val="28+430-667_1027"/>
      <sheetName val="28+430-657_1127"/>
      <sheetName val="28+430-657_4k9527"/>
      <sheetName val="28+500-657_1827"/>
      <sheetName val="28+520-657_1927"/>
      <sheetName val="C_TIEU27"/>
      <sheetName val="T_Luong27"/>
      <sheetName val="T_HAO27"/>
      <sheetName val="DT_TUYEN27"/>
      <sheetName val="DT_GIA27"/>
      <sheetName val="KHDT_(2)27"/>
      <sheetName val="CL_27"/>
      <sheetName val="KQ_(2)27"/>
      <sheetName val="Quang_Tri27"/>
      <sheetName val="Da_Nang27"/>
      <sheetName val="Quang_Nam27"/>
      <sheetName val="Quang_Ngai27"/>
      <sheetName val="TH_DH-QN27"/>
      <sheetName val="KP_HD27"/>
      <sheetName val="DB_HD27"/>
      <sheetName val="vat_tu27"/>
      <sheetName val="Thep_27"/>
      <sheetName val="Chi_tiet_Khoi_luong27"/>
      <sheetName val="TH_khoi_luong27"/>
      <sheetName val="Chiet_tinh_vat_lieu_27"/>
      <sheetName val="TH_KL_VL27"/>
      <sheetName val="AC_PC27"/>
      <sheetName val="TAI_TRONG27"/>
      <sheetName val="NOI_LUC27"/>
      <sheetName val="TINH_DUYET_THTT_CHINH27"/>
      <sheetName val="TDUYET_THTT_PHU27"/>
      <sheetName val="TINH_DAO_DONG_VA_DO_VONG27"/>
      <sheetName val="TINH_NEO27"/>
      <sheetName val="tong_hop_thanh_toan_thue27"/>
      <sheetName val="bang_ke_nop_thue27"/>
      <sheetName val="Tonh_hop_chi_phi27"/>
      <sheetName val="BK_chi_phi27"/>
      <sheetName val="KTra_DS_va_thue_GTGT27"/>
      <sheetName val="Kiãøm_tra_DS_thue_GTGT27"/>
      <sheetName val="XUAT(gia_von)27"/>
      <sheetName val="Xuat_(gia_ban)27"/>
      <sheetName val="Dchinh_TH_N-X-T27"/>
      <sheetName val="Tong_hop_N-X-T27"/>
      <sheetName val="thue_TH27"/>
      <sheetName val="tong_hop_200127"/>
      <sheetName val="qUYET_TOAN_THUE27"/>
      <sheetName val="BU_CTPH27"/>
      <sheetName val="BU_tran3+360_2227"/>
      <sheetName val="Tran3+360_2227"/>
      <sheetName val="BU_tran2+386_427"/>
      <sheetName val="Tran2+386_427"/>
      <sheetName val="DTcong_4-527"/>
      <sheetName val="Bu_1-227"/>
      <sheetName val="Bu_12-1327"/>
      <sheetName val="DTcong_12-1327"/>
      <sheetName val="DT_cong13-13+27"/>
      <sheetName val="BU-_nhanh27"/>
      <sheetName val="dtcong_nh1-227"/>
      <sheetName val="dtcong_nh0-127"/>
      <sheetName val="BU_11-1227"/>
      <sheetName val="DTcong_11-1227"/>
      <sheetName val="Pr-_CC27"/>
      <sheetName val="MD_3-427"/>
      <sheetName val="ND_3-427"/>
      <sheetName val="MD_1-227"/>
      <sheetName val="ND_1-227"/>
      <sheetName val="MD_0-127"/>
      <sheetName val="ND_0-127"/>
      <sheetName val="KL_tong27"/>
      <sheetName val="TH_(T1-6)27"/>
      <sheetName val="_NL27"/>
      <sheetName val="_NL_(2)27"/>
      <sheetName val="CDTHCT_(3)27"/>
      <sheetName val="thkl_(2)27"/>
      <sheetName val="long_tec27"/>
      <sheetName val="cd_viaK0-T627"/>
      <sheetName val="cdvia_T6-Tc2427"/>
      <sheetName val="cdvia_Tc24-T4627"/>
      <sheetName val="cd_btnL2k0+361-T1927"/>
      <sheetName val="CT_xa27"/>
      <sheetName val="CDTHU_CHI_T127"/>
      <sheetName val="THUCHI_227"/>
      <sheetName val="THU_CHI327"/>
      <sheetName val="THU_CHI_427"/>
      <sheetName val="THU_CHI527"/>
      <sheetName val="THU_CHI_627"/>
      <sheetName val="TU_CHI_727"/>
      <sheetName val="THU_CHI927"/>
      <sheetName val="THU_CHI_827"/>
      <sheetName val="THU_CHI_1027"/>
      <sheetName val="THU_CHI_1127"/>
      <sheetName val="THU_CHI_1227"/>
      <sheetName val="Xep_hang_20127"/>
      <sheetName val="toan_Cty27"/>
      <sheetName val="Cong_ty27"/>
      <sheetName val="XN_227"/>
      <sheetName val="XN_ong_CHi27"/>
      <sheetName val="N_XDCT&amp;_XKLD27"/>
      <sheetName val="CN_HCM27"/>
      <sheetName val="TT_XKLD(Nhan)27"/>
      <sheetName val="Ong_Hong27"/>
      <sheetName val="CN_hung_yen27"/>
      <sheetName val="Dong_nai27"/>
      <sheetName val="K249_K9827"/>
      <sheetName val="K249_K98_(2)27"/>
      <sheetName val="K251_K9827"/>
      <sheetName val="K251_SBase27"/>
      <sheetName val="K251_AC27"/>
      <sheetName val="K252_K9827"/>
      <sheetName val="K252_SBase27"/>
      <sheetName val="K252_AC27"/>
      <sheetName val="K253_K9827"/>
      <sheetName val="K253_Subbase27"/>
      <sheetName val="K253_Base_27"/>
      <sheetName val="K253_SBase27"/>
      <sheetName val="K253_AC27"/>
      <sheetName val="K255_SBase27"/>
      <sheetName val="K259_K9827"/>
      <sheetName val="K259_Subbase27"/>
      <sheetName val="K259_Base_27"/>
      <sheetName val="K259_AC27"/>
      <sheetName val="K260_K9827"/>
      <sheetName val="K260_Subbase27"/>
      <sheetName val="K260_Base27"/>
      <sheetName val="K260_AC27"/>
      <sheetName val="K261_K9827"/>
      <sheetName val="K261_Base27"/>
      <sheetName val="K261_AC27"/>
      <sheetName val="KL_Tram_Cty27"/>
      <sheetName val="Gam_may_Cty27"/>
      <sheetName val="KL_tram_KH27"/>
      <sheetName val="Gam_may_KH27"/>
      <sheetName val="Cach_dien27"/>
      <sheetName val="Mang_tai27"/>
      <sheetName val="KL_DDK27"/>
      <sheetName val="Mang_tai_DDK27"/>
      <sheetName val="KL_DDK0,427"/>
      <sheetName val="TT_Ky_thuat27"/>
      <sheetName val="CT_moi27"/>
      <sheetName val="Tu_dien27"/>
      <sheetName val="May_cat27"/>
      <sheetName val="Dao_Cly27"/>
      <sheetName val="Dao_Ptai27"/>
      <sheetName val="Tu_RMU27"/>
      <sheetName val="C_set27"/>
      <sheetName val="Sco_Cap27"/>
      <sheetName val="Sco_TB27"/>
      <sheetName val="TN_tram27"/>
      <sheetName val="TN_C_set27"/>
      <sheetName val="TN_TD_DDay27"/>
      <sheetName val="Phan_chung27"/>
      <sheetName val="cong_Q227"/>
      <sheetName val="T_U_luong_Q127"/>
      <sheetName val="T_U_luong_Q227"/>
      <sheetName val="T_U_luong_Q327"/>
      <sheetName val="Quyet_toan27"/>
      <sheetName val="Thu_hoi27"/>
      <sheetName val="Lai_vay27"/>
      <sheetName val="Tien_vay27"/>
      <sheetName val="Cong_no27"/>
      <sheetName val="Cop_pha27"/>
      <sheetName val="Gia_DAN27"/>
      <sheetName val="Phu_luc_HD27"/>
      <sheetName val="Gia_du_thau27"/>
      <sheetName val="Ca_xe27"/>
      <sheetName val="Dc_Dau27"/>
      <sheetName val="_o_to_Hien_827"/>
      <sheetName val="_o_to_Hien927"/>
      <sheetName val="_o_to_Hien1027"/>
      <sheetName val="_o_to_Hien1127"/>
      <sheetName val="_o_to_Hien12)27"/>
      <sheetName val="_o_to_Hien137"/>
      <sheetName val="_o_to_Hien227"/>
      <sheetName val="_o_to_Hien327"/>
      <sheetName val="_o_to_Hien427"/>
      <sheetName val="_o_to_Hien527"/>
      <sheetName val="_o_to_Phong_827"/>
      <sheetName val="_o_to_Phong927"/>
      <sheetName val="_o_to_Phong1027"/>
      <sheetName val="_o_to_Phong1127"/>
      <sheetName val="_o_to_Phong12)27"/>
      <sheetName val="_o_to_Phong137"/>
      <sheetName val="_o_to_Phong227"/>
      <sheetName val="_o_to_Phong327"/>
      <sheetName val="_o_to_Phong427"/>
      <sheetName val="_o_to_Phong527"/>
      <sheetName val="_o_to_Dung_8_27"/>
      <sheetName val="_D_tt_dau827"/>
      <sheetName val="_o_to_Dung_927"/>
      <sheetName val="_D9_tt_dau27"/>
      <sheetName val="_D10_tt_dau27"/>
      <sheetName val="_o_to_Dung_1027"/>
      <sheetName val="_o_to_Dung_1127"/>
      <sheetName val="_o_to_Dung_12)27"/>
      <sheetName val="_o_to_Dung_137"/>
      <sheetName val="_o_to_Dung227"/>
      <sheetName val="_o_to_Dung327"/>
      <sheetName val="_o_to_Dung427"/>
      <sheetName val="_o_totrongT10-1227"/>
      <sheetName val="_o_totrongT227"/>
      <sheetName val="_o_totrungT10-1227"/>
      <sheetName val="_o_toMinhT10-12_27"/>
      <sheetName val="_o_toMinhT227"/>
      <sheetName val="_o_toTrieuT10-12__27"/>
      <sheetName val="Luong_8_SP27"/>
      <sheetName val="Luong_9_SP_27"/>
      <sheetName val="Luong_10_SP_27"/>
      <sheetName val="Luong_11_SP_27"/>
      <sheetName val="Luong_12_SP27"/>
      <sheetName val="Luong_1_SP127"/>
      <sheetName val="Luong_2_SP227"/>
      <sheetName val="Luong_3_SP327"/>
      <sheetName val="Luong_4_SP427"/>
      <sheetName val="Luong_4_SP527"/>
      <sheetName val="KL_VL27"/>
      <sheetName val="QT_9-627"/>
      <sheetName val="Thuong_luu_HB27"/>
      <sheetName val="QT_Ky_T27"/>
      <sheetName val="bc_vt_TON_BAI27"/>
      <sheetName val="QT_Duoc_(Hai)27"/>
      <sheetName val="sent_to27"/>
      <sheetName val="KLTong_hop27"/>
      <sheetName val="Lan_can27"/>
      <sheetName val="Ranh_doc_(2)27"/>
      <sheetName val="Ranh_doc27"/>
      <sheetName val="Coc_tieu27"/>
      <sheetName val="Bien_bao27"/>
      <sheetName val="Nan_tuyen27"/>
      <sheetName val="Lan_127"/>
      <sheetName val="Lan__227"/>
      <sheetName val="Lan_327"/>
      <sheetName val="Gia_tri27"/>
      <sheetName val="Lan_527"/>
      <sheetName val="Cong_hop27"/>
      <sheetName val="kldukien_(107)27"/>
      <sheetName val="qui1_(2)27"/>
      <sheetName val="cap_so_lan_227"/>
      <sheetName val="cap_so_BHXH27"/>
      <sheetName val="tru_tien27"/>
      <sheetName val="yt_q227"/>
      <sheetName val="c45_t327"/>
      <sheetName val="c45_t627"/>
      <sheetName val="BHYT_Q3_200327"/>
      <sheetName val="C45_t727"/>
      <sheetName val="C47-t07_200327"/>
      <sheetName val="C45_t827"/>
      <sheetName val="C47-t08_200327"/>
      <sheetName val="C45_t0927"/>
      <sheetName val="C47-t09_200327"/>
      <sheetName val="C47_T1227"/>
      <sheetName val="BHYT_Q4-200327"/>
      <sheetName val="C45_T1027"/>
      <sheetName val="binh_do27"/>
      <sheetName val="cot_lieu27"/>
      <sheetName val="van_khuon27"/>
      <sheetName val="CT_BT27"/>
      <sheetName val="lay_mau27"/>
      <sheetName val="mat_ngoai_goi27"/>
      <sheetName val="coc_tram-bt27"/>
      <sheetName val="cong_bien_t1023"/>
      <sheetName val="luong_t9_23"/>
      <sheetName val="bb_t923"/>
      <sheetName val="KL_XL200023"/>
      <sheetName val="Chiet_tinh23"/>
      <sheetName val="Van_chuyen23"/>
      <sheetName val="THKP_(2)23"/>
      <sheetName val="T_Bi23"/>
      <sheetName val="Thiet_ke23"/>
      <sheetName val="K_luong23"/>
      <sheetName val="TT_L223"/>
      <sheetName val="TT_L123"/>
      <sheetName val="Thue_Ngoai23"/>
      <sheetName val="Dong_Dau23"/>
      <sheetName val="Dong_Dau_(2)23"/>
      <sheetName val="Sau_dong23"/>
      <sheetName val="Ma_xa23"/>
      <sheetName val="My_dinh23"/>
      <sheetName val="Tong_cong23"/>
      <sheetName val="Chi_tiet_-_Dv_lap23"/>
      <sheetName val="TH_KHTC23"/>
      <sheetName val="Gia_VL23"/>
      <sheetName val="Bang_gia_ca_may23"/>
      <sheetName val="Bang_luong_CB23"/>
      <sheetName val="Bang_P_tich_CT23"/>
      <sheetName val="D_toan_chi_tiet23"/>
      <sheetName val="Bang_TH_Dtoan23"/>
      <sheetName val="LUAN_CHUYEN23"/>
      <sheetName val="KE_QUY23"/>
      <sheetName val="LUONGGIAN_TIEP23"/>
      <sheetName val="VAY_VON23"/>
      <sheetName val="O_THAO23"/>
      <sheetName val="Q_TRUNG23"/>
      <sheetName val="Y_THANH23"/>
      <sheetName val="Sheet2_(2)23"/>
      <sheetName val="KH_2003_(moi_max)23"/>
      <sheetName val="Interim_payment23"/>
      <sheetName val="Bid_Sum23"/>
      <sheetName val="Item_B23"/>
      <sheetName val="Dg_A23"/>
      <sheetName val="Dg_B&amp;C23"/>
      <sheetName val="Material_at_site23"/>
      <sheetName val="Bang_VL23"/>
      <sheetName val="VL(No_V-c)23"/>
      <sheetName val="He_so23"/>
      <sheetName val="PL_Vua23"/>
      <sheetName val="Chitieu-dam_cac_loai23"/>
      <sheetName val="DG_Dam23"/>
      <sheetName val="DG_chung23"/>
      <sheetName val="VL-dac_chung23"/>
      <sheetName val="CT_1md_&amp;_dau_cong23"/>
      <sheetName val="Tong_hop23"/>
      <sheetName val="CT_cong23"/>
      <sheetName val="dg_cong23"/>
      <sheetName val="CDSL_(2)23"/>
      <sheetName val="__23"/>
      <sheetName val="san_vuon23"/>
      <sheetName val="khu_phu_tro23"/>
      <sheetName val="Thuyet_minh23"/>
      <sheetName val="be_tong23"/>
      <sheetName val="Tong_hop_thep23"/>
      <sheetName val="phan_tich_DG23"/>
      <sheetName val="gia_vat_lieu23"/>
      <sheetName val="gia_xe_may23"/>
      <sheetName val="gia_nhan_cong23"/>
      <sheetName val="BCC_(2)23"/>
      <sheetName val="Bao_cao23"/>
      <sheetName val="Bao_cao_223"/>
      <sheetName val="Khoi_luong23"/>
      <sheetName val="Khoi_luong_mat23"/>
      <sheetName val="Bang_ke23"/>
      <sheetName val="T_HopKL23"/>
      <sheetName val="S_Luong23"/>
      <sheetName val="D_Dap23"/>
      <sheetName val="Q_Toan23"/>
      <sheetName val="Phan_tich_chi_phi23"/>
      <sheetName val="Chi_phi_nen_theo_BVTC23"/>
      <sheetName val="nhan_cong_phu23"/>
      <sheetName val="nhan_cong_Hung23"/>
      <sheetName val="Nhan_cong23"/>
      <sheetName val="Khoi_luong_nen_theo_BVTC23"/>
      <sheetName val="cap_cho_cac_DT23"/>
      <sheetName val="Ung_-_hoan23"/>
      <sheetName val="CP_may23"/>
      <sheetName val="Phu_luc23"/>
      <sheetName val="Gia_trÞ23"/>
      <sheetName val="DS_them_luong_qui_4-200223"/>
      <sheetName val="Phuc_loi_2-9-0223"/>
      <sheetName val="Thuong_nhan_dip_21-12-0223"/>
      <sheetName val="Thuong_dip_nhan_danh_hieu_AHL23"/>
      <sheetName val="Thang_luong_thu_13_nam_200223"/>
      <sheetName val="Luong_SX#_dip_Tet_Qui_Mui(don23"/>
      <sheetName val="CT_Duong23"/>
      <sheetName val="D_gia23"/>
      <sheetName val="T_hop23"/>
      <sheetName val="CtP_tro23"/>
      <sheetName val="Nha_moi23"/>
      <sheetName val="TT-T_Tron_So_223"/>
      <sheetName val="Ct_Dam_23"/>
      <sheetName val="Ct_Duoi23"/>
      <sheetName val="Ct_Tren23"/>
      <sheetName val="D_giaMay23"/>
      <sheetName val="26+180-400_223"/>
      <sheetName val="26+180_Sub123"/>
      <sheetName val="26+180_Sub423"/>
      <sheetName val="26+180-400_5(k95)23"/>
      <sheetName val="26+400-620_3(k95)23"/>
      <sheetName val="26+400-640_1(k95)23"/>
      <sheetName val="26+960-27+150_923"/>
      <sheetName val="26+960-27+150_1023"/>
      <sheetName val="26+960-27+150_1123"/>
      <sheetName val="26+960-27+150_1223"/>
      <sheetName val="26+960-27+150_5(k95)23"/>
      <sheetName val="26+960-27+150_4(k95)23"/>
      <sheetName val="26+960-27+150_1(k95)23"/>
      <sheetName val="27+500-700_5(k95)23"/>
      <sheetName val="27+500-700_4(k95)23"/>
      <sheetName val="27+500-700_3(k95)23"/>
      <sheetName val="27+500-700_1(k95)23"/>
      <sheetName val="27+740-920_3(k95)23"/>
      <sheetName val="27+740-920_2123"/>
      <sheetName val="27+920-28+040_6,723"/>
      <sheetName val="27+920-28+040_1023"/>
      <sheetName val="27+920-28+160_Su323"/>
      <sheetName val="28+160-28+420_5K9523"/>
      <sheetName val="28+430-657_723"/>
      <sheetName val="Km28+430-657_823"/>
      <sheetName val="28+430-657_923"/>
      <sheetName val="28+430-667_1023"/>
      <sheetName val="28+430-657_1123"/>
      <sheetName val="28+430-657_4k9523"/>
      <sheetName val="28+500-657_1823"/>
      <sheetName val="28+520-657_1923"/>
      <sheetName val="C_TIEU23"/>
      <sheetName val="T_Luong23"/>
      <sheetName val="T_HAO23"/>
      <sheetName val="DT_TUYEN23"/>
      <sheetName val="DT_GIA23"/>
      <sheetName val="KHDT_(2)23"/>
      <sheetName val="CL_23"/>
      <sheetName val="KQ_(2)23"/>
      <sheetName val="Quang_Tri23"/>
      <sheetName val="Da_Nang23"/>
      <sheetName val="Quang_Nam23"/>
      <sheetName val="Quang_Ngai23"/>
      <sheetName val="TH_DH-QN23"/>
      <sheetName val="KP_HD23"/>
      <sheetName val="DB_HD23"/>
      <sheetName val="vat_tu23"/>
      <sheetName val="Thep_23"/>
      <sheetName val="Chi_tiet_Khoi_luong23"/>
      <sheetName val="TH_khoi_luong23"/>
      <sheetName val="Chiet_tinh_vat_lieu_23"/>
      <sheetName val="TH_KL_VL23"/>
      <sheetName val="AC_PC23"/>
      <sheetName val="TAI_TRONG23"/>
      <sheetName val="NOI_LUC23"/>
      <sheetName val="TINH_DUYET_THTT_CHINH23"/>
      <sheetName val="TDUYET_THTT_PHU23"/>
      <sheetName val="TINH_DAO_DONG_VA_DO_VONG23"/>
      <sheetName val="TINH_NEO23"/>
      <sheetName val="tong_hop_thanh_toan_thue23"/>
      <sheetName val="bang_ke_nop_thue23"/>
      <sheetName val="Tonh_hop_chi_phi23"/>
      <sheetName val="BK_chi_phi23"/>
      <sheetName val="KTra_DS_va_thue_GTGT23"/>
      <sheetName val="Kiãøm_tra_DS_thue_GTGT23"/>
      <sheetName val="XUAT(gia_von)23"/>
      <sheetName val="Xuat_(gia_ban)23"/>
      <sheetName val="Dchinh_TH_N-X-T23"/>
      <sheetName val="Tong_hop_N-X-T23"/>
      <sheetName val="thue_TH23"/>
      <sheetName val="tong_hop_200123"/>
      <sheetName val="qUYET_TOAN_THUE23"/>
      <sheetName val="BU_CTPH23"/>
      <sheetName val="BU_tran3+360_2223"/>
      <sheetName val="Tran3+360_2223"/>
      <sheetName val="BU_tran2+386_423"/>
      <sheetName val="Tran2+386_423"/>
      <sheetName val="DTcong_4-523"/>
      <sheetName val="Bu_1-223"/>
      <sheetName val="Bu_12-1323"/>
      <sheetName val="DTcong_12-1323"/>
      <sheetName val="DT_cong13-13+23"/>
      <sheetName val="BU-_nhanh23"/>
      <sheetName val="dtcong_nh1-223"/>
      <sheetName val="dtcong_nh0-123"/>
      <sheetName val="BU_11-1223"/>
      <sheetName val="DTcong_11-1223"/>
      <sheetName val="Pr-_CC23"/>
      <sheetName val="MD_3-423"/>
      <sheetName val="ND_3-423"/>
      <sheetName val="MD_1-223"/>
      <sheetName val="ND_1-223"/>
      <sheetName val="MD_0-123"/>
      <sheetName val="ND_0-123"/>
      <sheetName val="KL_tong23"/>
      <sheetName val="TH_(T1-6)23"/>
      <sheetName val="_NL23"/>
      <sheetName val="_NL_(2)23"/>
      <sheetName val="CDTHCT_(3)23"/>
      <sheetName val="thkl_(2)23"/>
      <sheetName val="long_tec23"/>
      <sheetName val="cd_viaK0-T623"/>
      <sheetName val="cdvia_T6-Tc2423"/>
      <sheetName val="cdvia_Tc24-T4623"/>
      <sheetName val="cd_btnL2k0+361-T1923"/>
      <sheetName val="CT_xa23"/>
      <sheetName val="CDTHU_CHI_T123"/>
      <sheetName val="THUCHI_223"/>
      <sheetName val="THU_CHI323"/>
      <sheetName val="THU_CHI_423"/>
      <sheetName val="THU_CHI523"/>
      <sheetName val="THU_CHI_623"/>
      <sheetName val="TU_CHI_723"/>
      <sheetName val="THU_CHI923"/>
      <sheetName val="THU_CHI_823"/>
      <sheetName val="THU_CHI_1023"/>
      <sheetName val="THU_CHI_1123"/>
      <sheetName val="THU_CHI_1223"/>
      <sheetName val="Xep_hang_20123"/>
      <sheetName val="toan_Cty23"/>
      <sheetName val="Cong_ty23"/>
      <sheetName val="XN_223"/>
      <sheetName val="XN_ong_CHi23"/>
      <sheetName val="N_XDCT&amp;_XKLD23"/>
      <sheetName val="CN_HCM23"/>
      <sheetName val="TT_XKLD(Nhan)23"/>
      <sheetName val="Ong_Hong23"/>
      <sheetName val="CN_hung_yen23"/>
      <sheetName val="Dong_nai23"/>
      <sheetName val="K249_K9823"/>
      <sheetName val="K249_K98_(2)23"/>
      <sheetName val="K251_K9823"/>
      <sheetName val="K251_SBase23"/>
      <sheetName val="K251_AC23"/>
      <sheetName val="K252_K9823"/>
      <sheetName val="K252_SBase23"/>
      <sheetName val="K252_AC23"/>
      <sheetName val="K253_K9823"/>
      <sheetName val="K253_Subbase23"/>
      <sheetName val="K253_Base_23"/>
      <sheetName val="K253_SBase23"/>
      <sheetName val="K253_AC23"/>
      <sheetName val="K255_SBase23"/>
      <sheetName val="K259_K9823"/>
      <sheetName val="K259_Subbase23"/>
      <sheetName val="K259_Base_23"/>
      <sheetName val="K259_AC23"/>
      <sheetName val="K260_K9823"/>
      <sheetName val="K260_Subbase23"/>
      <sheetName val="K260_Base23"/>
      <sheetName val="K260_AC23"/>
      <sheetName val="K261_K9823"/>
      <sheetName val="K261_Base23"/>
      <sheetName val="K261_AC23"/>
      <sheetName val="KL_Tram_Cty23"/>
      <sheetName val="Gam_may_Cty23"/>
      <sheetName val="KL_tram_KH23"/>
      <sheetName val="Gam_may_KH23"/>
      <sheetName val="Cach_dien23"/>
      <sheetName val="Mang_tai23"/>
      <sheetName val="KL_DDK23"/>
      <sheetName val="Mang_tai_DDK23"/>
      <sheetName val="KL_DDK0,423"/>
      <sheetName val="TT_Ky_thuat23"/>
      <sheetName val="CT_moi23"/>
      <sheetName val="Tu_dien23"/>
      <sheetName val="May_cat23"/>
      <sheetName val="Dao_Cly23"/>
      <sheetName val="Dao_Ptai23"/>
      <sheetName val="Tu_RMU23"/>
      <sheetName val="C_set23"/>
      <sheetName val="Sco_Cap23"/>
      <sheetName val="Sco_TB23"/>
      <sheetName val="TN_tram23"/>
      <sheetName val="TN_C_set23"/>
      <sheetName val="TN_TD_DDay23"/>
      <sheetName val="Phan_chung23"/>
      <sheetName val="cong_Q223"/>
      <sheetName val="T_U_luong_Q123"/>
      <sheetName val="T_U_luong_Q223"/>
      <sheetName val="T_U_luong_Q323"/>
      <sheetName val="Quyet_toan23"/>
      <sheetName val="Thu_hoi23"/>
      <sheetName val="Lai_vay23"/>
      <sheetName val="Tien_vay23"/>
      <sheetName val="Cong_no23"/>
      <sheetName val="Cop_pha23"/>
      <sheetName val="Gia_DAN23"/>
      <sheetName val="Phu_luc_HD23"/>
      <sheetName val="Gia_du_thau23"/>
      <sheetName val="Ca_xe23"/>
      <sheetName val="Dc_Dau23"/>
      <sheetName val="_o_to_Hien_823"/>
      <sheetName val="_o_to_Hien923"/>
      <sheetName val="_o_to_Hien1023"/>
      <sheetName val="_o_to_Hien1123"/>
      <sheetName val="_o_to_Hien12)23"/>
      <sheetName val="_o_to_Hien133"/>
      <sheetName val="_o_to_Hien223"/>
      <sheetName val="_o_to_Hien323"/>
      <sheetName val="_o_to_Hien423"/>
      <sheetName val="_o_to_Hien523"/>
      <sheetName val="_o_to_Phong_823"/>
      <sheetName val="_o_to_Phong923"/>
      <sheetName val="_o_to_Phong1023"/>
      <sheetName val="_o_to_Phong1123"/>
      <sheetName val="_o_to_Phong12)23"/>
      <sheetName val="_o_to_Phong133"/>
      <sheetName val="_o_to_Phong223"/>
      <sheetName val="_o_to_Phong323"/>
      <sheetName val="_o_to_Phong423"/>
      <sheetName val="_o_to_Phong523"/>
      <sheetName val="_o_to_Dung_8_23"/>
      <sheetName val="_D_tt_dau823"/>
      <sheetName val="_o_to_Dung_923"/>
      <sheetName val="_D9_tt_dau23"/>
      <sheetName val="_D10_tt_dau23"/>
      <sheetName val="_o_to_Dung_1023"/>
      <sheetName val="_o_to_Dung_1123"/>
      <sheetName val="_o_to_Dung_12)23"/>
      <sheetName val="_o_to_Dung_133"/>
      <sheetName val="_o_to_Dung223"/>
      <sheetName val="_o_to_Dung323"/>
      <sheetName val="_o_to_Dung423"/>
      <sheetName val="_o_totrongT10-1223"/>
      <sheetName val="_o_totrongT223"/>
      <sheetName val="_o_totrungT10-1223"/>
      <sheetName val="_o_toMinhT10-12_23"/>
      <sheetName val="_o_toMinhT223"/>
      <sheetName val="_o_toTrieuT10-12__23"/>
      <sheetName val="Luong_8_SP23"/>
      <sheetName val="Luong_9_SP_23"/>
      <sheetName val="Luong_10_SP_23"/>
      <sheetName val="Luong_11_SP_23"/>
      <sheetName val="Luong_12_SP23"/>
      <sheetName val="Luong_1_SP123"/>
      <sheetName val="Luong_2_SP223"/>
      <sheetName val="Luong_3_SP323"/>
      <sheetName val="Luong_4_SP423"/>
      <sheetName val="Luong_4_SP523"/>
      <sheetName val="KL_VL23"/>
      <sheetName val="QT_9-623"/>
      <sheetName val="Thuong_luu_HB23"/>
      <sheetName val="QT_Ky_T23"/>
      <sheetName val="bc_vt_TON_BAI23"/>
      <sheetName val="QT_Duoc_(Hai)23"/>
      <sheetName val="sent_to23"/>
      <sheetName val="KLTong_hop23"/>
      <sheetName val="Lan_can23"/>
      <sheetName val="Ranh_doc_(2)23"/>
      <sheetName val="Ranh_doc23"/>
      <sheetName val="Coc_tieu23"/>
      <sheetName val="Bien_bao23"/>
      <sheetName val="Nan_tuyen23"/>
      <sheetName val="Lan_123"/>
      <sheetName val="Lan__223"/>
      <sheetName val="Lan_323"/>
      <sheetName val="Gia_tri23"/>
      <sheetName val="Lan_523"/>
      <sheetName val="Cong_hop23"/>
      <sheetName val="kldukien_(107)23"/>
      <sheetName val="qui1_(2)23"/>
      <sheetName val="cap_so_lan_223"/>
      <sheetName val="cap_so_BHXH23"/>
      <sheetName val="tru_tien23"/>
      <sheetName val="yt_q223"/>
      <sheetName val="c45_t323"/>
      <sheetName val="c45_t623"/>
      <sheetName val="BHYT_Q3_200323"/>
      <sheetName val="C45_t723"/>
      <sheetName val="C47-t07_200323"/>
      <sheetName val="C45_t823"/>
      <sheetName val="C47-t08_200323"/>
      <sheetName val="C45_t0923"/>
      <sheetName val="C47-t09_200323"/>
      <sheetName val="C47_T1223"/>
      <sheetName val="BHYT_Q4-200323"/>
      <sheetName val="C45_T1023"/>
      <sheetName val="binh_do23"/>
      <sheetName val="cot_lieu23"/>
      <sheetName val="van_khuon23"/>
      <sheetName val="CT_BT23"/>
      <sheetName val="lay_mau23"/>
      <sheetName val="mat_ngoai_goi23"/>
      <sheetName val="coc_tram-bt23"/>
      <sheetName val="cong_bien_t1026"/>
      <sheetName val="luong_t9_26"/>
      <sheetName val="bb_t926"/>
      <sheetName val="KL_XL200026"/>
      <sheetName val="Chiet_tinh26"/>
      <sheetName val="Van_chuyen26"/>
      <sheetName val="THKP_(2)26"/>
      <sheetName val="T_Bi26"/>
      <sheetName val="Thiet_ke26"/>
      <sheetName val="K_luong26"/>
      <sheetName val="TT_L226"/>
      <sheetName val="TT_L126"/>
      <sheetName val="Thue_Ngoai26"/>
      <sheetName val="Dong_Dau26"/>
      <sheetName val="Dong_Dau_(2)26"/>
      <sheetName val="Sau_dong26"/>
      <sheetName val="Ma_xa26"/>
      <sheetName val="My_dinh26"/>
      <sheetName val="Tong_cong26"/>
      <sheetName val="Chi_tiet_-_Dv_lap26"/>
      <sheetName val="TH_KHTC26"/>
      <sheetName val="Gia_VL26"/>
      <sheetName val="Bang_gia_ca_may26"/>
      <sheetName val="Bang_luong_CB26"/>
      <sheetName val="Bang_P_tich_CT26"/>
      <sheetName val="D_toan_chi_tiet26"/>
      <sheetName val="Bang_TH_Dtoan26"/>
      <sheetName val="LUAN_CHUYEN26"/>
      <sheetName val="KE_QUY26"/>
      <sheetName val="LUONGGIAN_TIEP26"/>
      <sheetName val="VAY_VON26"/>
      <sheetName val="O_THAO26"/>
      <sheetName val="Q_TRUNG26"/>
      <sheetName val="Y_THANH26"/>
      <sheetName val="Sheet2_(2)26"/>
      <sheetName val="KH_2003_(moi_max)26"/>
      <sheetName val="Interim_payment26"/>
      <sheetName val="Bid_Sum26"/>
      <sheetName val="Item_B26"/>
      <sheetName val="Dg_A26"/>
      <sheetName val="Dg_B&amp;C26"/>
      <sheetName val="Material_at_site26"/>
      <sheetName val="Bang_VL26"/>
      <sheetName val="VL(No_V-c)26"/>
      <sheetName val="He_so26"/>
      <sheetName val="PL_Vua26"/>
      <sheetName val="Chitieu-dam_cac_loai26"/>
      <sheetName val="DG_Dam26"/>
      <sheetName val="DG_chung26"/>
      <sheetName val="VL-dac_chung26"/>
      <sheetName val="CT_1md_&amp;_dau_cong26"/>
      <sheetName val="Tong_hop26"/>
      <sheetName val="CT_cong26"/>
      <sheetName val="dg_cong26"/>
      <sheetName val="CDSL_(2)26"/>
      <sheetName val="__26"/>
      <sheetName val="san_vuon26"/>
      <sheetName val="khu_phu_tro26"/>
      <sheetName val="Thuyet_minh26"/>
      <sheetName val="be_tong26"/>
      <sheetName val="Tong_hop_thep26"/>
      <sheetName val="phan_tich_DG26"/>
      <sheetName val="gia_vat_lieu26"/>
      <sheetName val="gia_xe_may26"/>
      <sheetName val="gia_nhan_cong26"/>
      <sheetName val="BCC_(2)26"/>
      <sheetName val="Bao_cao26"/>
      <sheetName val="Bao_cao_226"/>
      <sheetName val="Khoi_luong26"/>
      <sheetName val="Khoi_luong_mat26"/>
      <sheetName val="Bang_ke26"/>
      <sheetName val="T_HopKL26"/>
      <sheetName val="S_Luong26"/>
      <sheetName val="D_Dap26"/>
      <sheetName val="Q_Toan26"/>
      <sheetName val="Phan_tich_chi_phi26"/>
      <sheetName val="Chi_phi_nen_theo_BVTC26"/>
      <sheetName val="nhan_cong_phu26"/>
      <sheetName val="nhan_cong_Hung26"/>
      <sheetName val="Nhan_cong26"/>
      <sheetName val="Khoi_luong_nen_theo_BVTC26"/>
      <sheetName val="cap_cho_cac_DT26"/>
      <sheetName val="Ung_-_hoan26"/>
      <sheetName val="CP_may26"/>
      <sheetName val="Phu_luc26"/>
      <sheetName val="Gia_trÞ26"/>
      <sheetName val="DS_them_luong_qui_4-200226"/>
      <sheetName val="Phuc_loi_2-9-0226"/>
      <sheetName val="Thuong_nhan_dip_21-12-0226"/>
      <sheetName val="Thuong_dip_nhan_danh_hieu_AHL26"/>
      <sheetName val="Thang_luong_thu_13_nam_200226"/>
      <sheetName val="Luong_SX#_dip_Tet_Qui_Mui(don26"/>
      <sheetName val="CT_Duong26"/>
      <sheetName val="D_gia26"/>
      <sheetName val="T_hop26"/>
      <sheetName val="CtP_tro26"/>
      <sheetName val="Nha_moi26"/>
      <sheetName val="TT-T_Tron_So_226"/>
      <sheetName val="Ct_Dam_26"/>
      <sheetName val="Ct_Duoi26"/>
      <sheetName val="Ct_Tren26"/>
      <sheetName val="D_giaMay26"/>
      <sheetName val="26+180-400_226"/>
      <sheetName val="26+180_Sub126"/>
      <sheetName val="26+180_Sub426"/>
      <sheetName val="26+180-400_5(k95)26"/>
      <sheetName val="26+400-620_3(k95)26"/>
      <sheetName val="26+400-640_1(k95)26"/>
      <sheetName val="26+960-27+150_926"/>
      <sheetName val="26+960-27+150_1026"/>
      <sheetName val="26+960-27+150_1126"/>
      <sheetName val="26+960-27+150_1226"/>
      <sheetName val="26+960-27+150_5(k95)26"/>
      <sheetName val="26+960-27+150_4(k95)26"/>
      <sheetName val="26+960-27+150_1(k95)26"/>
      <sheetName val="27+500-700_5(k95)26"/>
      <sheetName val="27+500-700_4(k95)26"/>
      <sheetName val="27+500-700_3(k95)26"/>
      <sheetName val="27+500-700_1(k95)26"/>
      <sheetName val="27+740-920_3(k95)26"/>
      <sheetName val="27+740-920_2126"/>
      <sheetName val="27+920-28+040_6,726"/>
      <sheetName val="27+920-28+040_1026"/>
      <sheetName val="27+920-28+160_Su326"/>
      <sheetName val="28+160-28+420_5K9526"/>
      <sheetName val="28+430-657_726"/>
      <sheetName val="Km28+430-657_826"/>
      <sheetName val="28+430-657_926"/>
      <sheetName val="28+430-667_1026"/>
      <sheetName val="28+430-657_1126"/>
      <sheetName val="28+430-657_4k9526"/>
      <sheetName val="28+500-657_1826"/>
      <sheetName val="28+520-657_1926"/>
      <sheetName val="C_TIEU26"/>
      <sheetName val="T_Luong26"/>
      <sheetName val="T_HAO26"/>
      <sheetName val="DT_TUYEN26"/>
      <sheetName val="DT_GIA26"/>
      <sheetName val="KHDT_(2)26"/>
      <sheetName val="CL_26"/>
      <sheetName val="KQ_(2)26"/>
      <sheetName val="Quang_Tri26"/>
      <sheetName val="Da_Nang26"/>
      <sheetName val="Quang_Nam26"/>
      <sheetName val="Quang_Ngai26"/>
      <sheetName val="TH_DH-QN26"/>
      <sheetName val="KP_HD26"/>
      <sheetName val="DB_HD26"/>
      <sheetName val="vat_tu26"/>
      <sheetName val="Thep_26"/>
      <sheetName val="Chi_tiet_Khoi_luong26"/>
      <sheetName val="TH_khoi_luong26"/>
      <sheetName val="Chiet_tinh_vat_lieu_26"/>
      <sheetName val="TH_KL_VL26"/>
      <sheetName val="AC_PC26"/>
      <sheetName val="TAI_TRONG26"/>
      <sheetName val="NOI_LUC26"/>
      <sheetName val="TINH_DUYET_THTT_CHINH26"/>
      <sheetName val="TDUYET_THTT_PHU26"/>
      <sheetName val="TINH_DAO_DONG_VA_DO_VONG26"/>
      <sheetName val="TINH_NEO26"/>
      <sheetName val="tong_hop_thanh_toan_thue26"/>
      <sheetName val="bang_ke_nop_thue26"/>
      <sheetName val="Tonh_hop_chi_phi26"/>
      <sheetName val="BK_chi_phi26"/>
      <sheetName val="KTra_DS_va_thue_GTGT26"/>
      <sheetName val="Kiãøm_tra_DS_thue_GTGT26"/>
      <sheetName val="XUAT(gia_von)26"/>
      <sheetName val="Xuat_(gia_ban)26"/>
      <sheetName val="Dchinh_TH_N-X-T26"/>
      <sheetName val="Tong_hop_N-X-T26"/>
      <sheetName val="thue_TH26"/>
      <sheetName val="tong_hop_200126"/>
      <sheetName val="qUYET_TOAN_THUE26"/>
      <sheetName val="BU_CTPH26"/>
      <sheetName val="BU_tran3+360_2226"/>
      <sheetName val="Tran3+360_2226"/>
      <sheetName val="BU_tran2+386_426"/>
      <sheetName val="Tran2+386_426"/>
      <sheetName val="DTcong_4-526"/>
      <sheetName val="Bu_1-226"/>
      <sheetName val="Bu_12-1326"/>
      <sheetName val="DTcong_12-1326"/>
      <sheetName val="DT_cong13-13+26"/>
      <sheetName val="BU-_nhanh26"/>
      <sheetName val="dtcong_nh1-226"/>
      <sheetName val="dtcong_nh0-126"/>
      <sheetName val="BU_11-1226"/>
      <sheetName val="DTcong_11-1226"/>
      <sheetName val="Pr-_CC26"/>
      <sheetName val="MD_3-426"/>
      <sheetName val="ND_3-426"/>
      <sheetName val="MD_1-226"/>
      <sheetName val="ND_1-226"/>
      <sheetName val="MD_0-126"/>
      <sheetName val="ND_0-126"/>
      <sheetName val="KL_tong26"/>
      <sheetName val="TH_(T1-6)26"/>
      <sheetName val="_NL26"/>
      <sheetName val="_NL_(2)26"/>
      <sheetName val="CDTHCT_(3)26"/>
      <sheetName val="thkl_(2)26"/>
      <sheetName val="long_tec26"/>
      <sheetName val="cd_viaK0-T626"/>
      <sheetName val="cdvia_T6-Tc2426"/>
      <sheetName val="cdvia_Tc24-T4626"/>
      <sheetName val="cd_btnL2k0+361-T1926"/>
      <sheetName val="CT_xa26"/>
      <sheetName val="CDTHU_CHI_T126"/>
      <sheetName val="THUCHI_226"/>
      <sheetName val="THU_CHI326"/>
      <sheetName val="THU_CHI_426"/>
      <sheetName val="THU_CHI526"/>
      <sheetName val="THU_CHI_626"/>
      <sheetName val="TU_CHI_726"/>
      <sheetName val="THU_CHI926"/>
      <sheetName val="THU_CHI_826"/>
      <sheetName val="THU_CHI_1026"/>
      <sheetName val="THU_CHI_1126"/>
      <sheetName val="THU_CHI_1226"/>
      <sheetName val="Xep_hang_20126"/>
      <sheetName val="toan_Cty26"/>
      <sheetName val="Cong_ty26"/>
      <sheetName val="XN_226"/>
      <sheetName val="XN_ong_CHi26"/>
      <sheetName val="N_XDCT&amp;_XKLD26"/>
      <sheetName val="CN_HCM26"/>
      <sheetName val="TT_XKLD(Nhan)26"/>
      <sheetName val="Ong_Hong26"/>
      <sheetName val="CN_hung_yen26"/>
      <sheetName val="Dong_nai26"/>
      <sheetName val="K249_K9826"/>
      <sheetName val="K249_K98_(2)26"/>
      <sheetName val="K251_K9826"/>
      <sheetName val="K251_SBase26"/>
      <sheetName val="K251_AC26"/>
      <sheetName val="K252_K9826"/>
      <sheetName val="K252_SBase26"/>
      <sheetName val="K252_AC26"/>
      <sheetName val="K253_K9826"/>
      <sheetName val="K253_Subbase26"/>
      <sheetName val="K253_Base_26"/>
      <sheetName val="K253_SBase26"/>
      <sheetName val="K253_AC26"/>
      <sheetName val="K255_SBase26"/>
      <sheetName val="K259_K9826"/>
      <sheetName val="K259_Subbase26"/>
      <sheetName val="K259_Base_26"/>
      <sheetName val="K259_AC26"/>
      <sheetName val="K260_K9826"/>
      <sheetName val="K260_Subbase26"/>
      <sheetName val="K260_Base26"/>
      <sheetName val="K260_AC26"/>
      <sheetName val="K261_K9826"/>
      <sheetName val="K261_Base26"/>
      <sheetName val="K261_AC26"/>
      <sheetName val="KL_Tram_Cty26"/>
      <sheetName val="Gam_may_Cty26"/>
      <sheetName val="KL_tram_KH26"/>
      <sheetName val="Gam_may_KH26"/>
      <sheetName val="Cach_dien26"/>
      <sheetName val="Mang_tai26"/>
      <sheetName val="KL_DDK26"/>
      <sheetName val="Mang_tai_DDK26"/>
      <sheetName val="KL_DDK0,426"/>
      <sheetName val="TT_Ky_thuat26"/>
      <sheetName val="CT_moi26"/>
      <sheetName val="Tu_dien26"/>
      <sheetName val="May_cat26"/>
      <sheetName val="Dao_Cly26"/>
      <sheetName val="Dao_Ptai26"/>
      <sheetName val="Tu_RMU26"/>
      <sheetName val="C_set26"/>
      <sheetName val="Sco_Cap26"/>
      <sheetName val="Sco_TB26"/>
      <sheetName val="TN_tram26"/>
      <sheetName val="TN_C_set26"/>
      <sheetName val="TN_TD_DDay26"/>
      <sheetName val="Phan_chung26"/>
      <sheetName val="cong_Q226"/>
      <sheetName val="T_U_luong_Q126"/>
      <sheetName val="T_U_luong_Q226"/>
      <sheetName val="T_U_luong_Q326"/>
      <sheetName val="Quyet_toan26"/>
      <sheetName val="Thu_hoi26"/>
      <sheetName val="Lai_vay26"/>
      <sheetName val="Tien_vay26"/>
      <sheetName val="Cong_no26"/>
      <sheetName val="Cop_pha26"/>
      <sheetName val="Gia_DAN26"/>
      <sheetName val="Phu_luc_HD26"/>
      <sheetName val="Gia_du_thau26"/>
      <sheetName val="Ca_xe26"/>
      <sheetName val="Dc_Dau26"/>
      <sheetName val="_o_to_Hien_826"/>
      <sheetName val="_o_to_Hien926"/>
      <sheetName val="_o_to_Hien1026"/>
      <sheetName val="_o_to_Hien1126"/>
      <sheetName val="_o_to_Hien12)26"/>
      <sheetName val="_o_to_Hien136"/>
      <sheetName val="_o_to_Hien226"/>
      <sheetName val="_o_to_Hien326"/>
      <sheetName val="_o_to_Hien426"/>
      <sheetName val="_o_to_Hien526"/>
      <sheetName val="_o_to_Phong_826"/>
      <sheetName val="_o_to_Phong926"/>
      <sheetName val="_o_to_Phong1026"/>
      <sheetName val="_o_to_Phong1126"/>
      <sheetName val="_o_to_Phong12)26"/>
      <sheetName val="_o_to_Phong136"/>
      <sheetName val="_o_to_Phong226"/>
      <sheetName val="_o_to_Phong326"/>
      <sheetName val="_o_to_Phong426"/>
      <sheetName val="_o_to_Phong526"/>
      <sheetName val="_o_to_Dung_8_26"/>
      <sheetName val="_D_tt_dau826"/>
      <sheetName val="_o_to_Dung_926"/>
      <sheetName val="_D9_tt_dau26"/>
      <sheetName val="_D10_tt_dau26"/>
      <sheetName val="_o_to_Dung_1026"/>
      <sheetName val="_o_to_Dung_1126"/>
      <sheetName val="_o_to_Dung_12)26"/>
      <sheetName val="_o_to_Dung_136"/>
      <sheetName val="_o_to_Dung226"/>
      <sheetName val="_o_to_Dung326"/>
      <sheetName val="_o_to_Dung426"/>
      <sheetName val="_o_totrongT10-1226"/>
      <sheetName val="_o_totrongT226"/>
      <sheetName val="_o_totrungT10-1226"/>
      <sheetName val="_o_toMinhT10-12_26"/>
      <sheetName val="_o_toMinhT226"/>
      <sheetName val="_o_toTrieuT10-12__26"/>
      <sheetName val="Luong_8_SP26"/>
      <sheetName val="Luong_9_SP_26"/>
      <sheetName val="Luong_10_SP_26"/>
      <sheetName val="Luong_11_SP_26"/>
      <sheetName val="Luong_12_SP26"/>
      <sheetName val="Luong_1_SP126"/>
      <sheetName val="Luong_2_SP226"/>
      <sheetName val="Luong_3_SP326"/>
      <sheetName val="Luong_4_SP426"/>
      <sheetName val="Luong_4_SP526"/>
      <sheetName val="KL_VL26"/>
      <sheetName val="QT_9-626"/>
      <sheetName val="Thuong_luu_HB26"/>
      <sheetName val="QT_Ky_T26"/>
      <sheetName val="bc_vt_TON_BAI26"/>
      <sheetName val="QT_Duoc_(Hai)26"/>
      <sheetName val="sent_to26"/>
      <sheetName val="KLTong_hop26"/>
      <sheetName val="Lan_can26"/>
      <sheetName val="Ranh_doc_(2)26"/>
      <sheetName val="Ranh_doc26"/>
      <sheetName val="Coc_tieu26"/>
      <sheetName val="Bien_bao26"/>
      <sheetName val="Nan_tuyen26"/>
      <sheetName val="Lan_126"/>
      <sheetName val="Lan__226"/>
      <sheetName val="Lan_326"/>
      <sheetName val="Gia_tri26"/>
      <sheetName val="Lan_526"/>
      <sheetName val="Cong_hop26"/>
      <sheetName val="kldukien_(107)26"/>
      <sheetName val="qui1_(2)26"/>
      <sheetName val="cap_so_lan_226"/>
      <sheetName val="cap_so_BHXH26"/>
      <sheetName val="tru_tien26"/>
      <sheetName val="yt_q226"/>
      <sheetName val="c45_t326"/>
      <sheetName val="c45_t626"/>
      <sheetName val="BHYT_Q3_200326"/>
      <sheetName val="C45_t726"/>
      <sheetName val="C47-t07_200326"/>
      <sheetName val="C45_t826"/>
      <sheetName val="C47-t08_200326"/>
      <sheetName val="C45_t0926"/>
      <sheetName val="C47-t09_200326"/>
      <sheetName val="C47_T1226"/>
      <sheetName val="BHYT_Q4-200326"/>
      <sheetName val="C45_T1026"/>
      <sheetName val="binh_do26"/>
      <sheetName val="cot_lieu26"/>
      <sheetName val="van_khuon26"/>
      <sheetName val="CT_BT26"/>
      <sheetName val="lay_mau26"/>
      <sheetName val="mat_ngoai_goi26"/>
      <sheetName val="coc_tram-bt26"/>
      <sheetName val="cong_bien_t1025"/>
      <sheetName val="luong_t9_25"/>
      <sheetName val="bb_t925"/>
      <sheetName val="KL_XL200025"/>
      <sheetName val="Chiet_tinh25"/>
      <sheetName val="Van_chuyen25"/>
      <sheetName val="THKP_(2)25"/>
      <sheetName val="T_Bi25"/>
      <sheetName val="Thiet_ke25"/>
      <sheetName val="K_luong25"/>
      <sheetName val="TT_L225"/>
      <sheetName val="TT_L125"/>
      <sheetName val="Thue_Ngoai25"/>
      <sheetName val="Dong_Dau25"/>
      <sheetName val="Dong_Dau_(2)25"/>
      <sheetName val="Sau_dong25"/>
      <sheetName val="Ma_xa25"/>
      <sheetName val="My_dinh25"/>
      <sheetName val="Tong_cong25"/>
      <sheetName val="Chi_tiet_-_Dv_lap25"/>
      <sheetName val="TH_KHTC25"/>
      <sheetName val="Gia_VL25"/>
      <sheetName val="Bang_gia_ca_may25"/>
      <sheetName val="Bang_luong_CB25"/>
      <sheetName val="Bang_P_tich_CT25"/>
      <sheetName val="D_toan_chi_tiet25"/>
      <sheetName val="Bang_TH_Dtoan25"/>
      <sheetName val="LUAN_CHUYEN25"/>
      <sheetName val="KE_QUY25"/>
      <sheetName val="LUONGGIAN_TIEP25"/>
      <sheetName val="VAY_VON25"/>
      <sheetName val="O_THAO25"/>
      <sheetName val="Q_TRUNG25"/>
      <sheetName val="Y_THANH25"/>
      <sheetName val="Sheet2_(2)25"/>
      <sheetName val="KH_2003_(moi_max)25"/>
      <sheetName val="Interim_payment25"/>
      <sheetName val="Bid_Sum25"/>
      <sheetName val="Item_B25"/>
      <sheetName val="Dg_A25"/>
      <sheetName val="Dg_B&amp;C25"/>
      <sheetName val="Material_at_site25"/>
      <sheetName val="Bang_VL25"/>
      <sheetName val="VL(No_V-c)25"/>
      <sheetName val="He_so25"/>
      <sheetName val="PL_Vua25"/>
      <sheetName val="Chitieu-dam_cac_loai25"/>
      <sheetName val="DG_Dam25"/>
      <sheetName val="DG_chung25"/>
      <sheetName val="VL-dac_chung25"/>
      <sheetName val="CT_1md_&amp;_dau_cong25"/>
      <sheetName val="Tong_hop25"/>
      <sheetName val="CT_cong25"/>
      <sheetName val="dg_cong25"/>
      <sheetName val="CDSL_(2)25"/>
      <sheetName val="__25"/>
      <sheetName val="san_vuon25"/>
      <sheetName val="khu_phu_tro25"/>
      <sheetName val="Thuyet_minh25"/>
      <sheetName val="be_tong25"/>
      <sheetName val="Tong_hop_thep25"/>
      <sheetName val="phan_tich_DG25"/>
      <sheetName val="gia_vat_lieu25"/>
      <sheetName val="gia_xe_may25"/>
      <sheetName val="gia_nhan_cong25"/>
      <sheetName val="BCC_(2)25"/>
      <sheetName val="Bao_cao25"/>
      <sheetName val="Bao_cao_225"/>
      <sheetName val="Khoi_luong25"/>
      <sheetName val="Khoi_luong_mat25"/>
      <sheetName val="Bang_ke25"/>
      <sheetName val="T_HopKL25"/>
      <sheetName val="S_Luong25"/>
      <sheetName val="D_Dap25"/>
      <sheetName val="Q_Toan25"/>
      <sheetName val="Phan_tich_chi_phi25"/>
      <sheetName val="Chi_phi_nen_theo_BVTC25"/>
      <sheetName val="nhan_cong_phu25"/>
      <sheetName val="nhan_cong_Hung25"/>
      <sheetName val="Nhan_cong25"/>
      <sheetName val="Khoi_luong_nen_theo_BVTC25"/>
      <sheetName val="cap_cho_cac_DT25"/>
      <sheetName val="Ung_-_hoan25"/>
      <sheetName val="CP_may25"/>
      <sheetName val="Phu_luc25"/>
      <sheetName val="Gia_trÞ25"/>
      <sheetName val="DS_them_luong_qui_4-200225"/>
      <sheetName val="Phuc_loi_2-9-0225"/>
      <sheetName val="Thuong_nhan_dip_21-12-0225"/>
      <sheetName val="Thuong_dip_nhan_danh_hieu_AHL25"/>
      <sheetName val="Thang_luong_thu_13_nam_200225"/>
      <sheetName val="Luong_SX#_dip_Tet_Qui_Mui(don25"/>
      <sheetName val="CT_Duong25"/>
      <sheetName val="D_gia25"/>
      <sheetName val="T_hop25"/>
      <sheetName val="CtP_tro25"/>
      <sheetName val="Nha_moi25"/>
      <sheetName val="TT-T_Tron_So_225"/>
      <sheetName val="Ct_Dam_25"/>
      <sheetName val="Ct_Duoi25"/>
      <sheetName val="Ct_Tren25"/>
      <sheetName val="D_giaMay25"/>
      <sheetName val="26+180-400_225"/>
      <sheetName val="26+180_Sub125"/>
      <sheetName val="26+180_Sub425"/>
      <sheetName val="26+180-400_5(k95)25"/>
      <sheetName val="26+400-620_3(k95)25"/>
      <sheetName val="26+400-640_1(k95)25"/>
      <sheetName val="26+960-27+150_925"/>
      <sheetName val="26+960-27+150_1025"/>
      <sheetName val="26+960-27+150_1125"/>
      <sheetName val="26+960-27+150_1225"/>
      <sheetName val="26+960-27+150_5(k95)25"/>
      <sheetName val="26+960-27+150_4(k95)25"/>
      <sheetName val="26+960-27+150_1(k95)25"/>
      <sheetName val="27+500-700_5(k95)25"/>
      <sheetName val="27+500-700_4(k95)25"/>
      <sheetName val="27+500-700_3(k95)25"/>
      <sheetName val="27+500-700_1(k95)25"/>
      <sheetName val="27+740-920_3(k95)25"/>
      <sheetName val="27+740-920_2125"/>
      <sheetName val="27+920-28+040_6,725"/>
      <sheetName val="27+920-28+040_1025"/>
      <sheetName val="27+920-28+160_Su325"/>
      <sheetName val="28+160-28+420_5K9525"/>
      <sheetName val="28+430-657_725"/>
      <sheetName val="Km28+430-657_825"/>
      <sheetName val="28+430-657_925"/>
      <sheetName val="28+430-667_1025"/>
      <sheetName val="28+430-657_1125"/>
      <sheetName val="28+430-657_4k9525"/>
      <sheetName val="28+500-657_1825"/>
      <sheetName val="28+520-657_1925"/>
      <sheetName val="C_TIEU25"/>
      <sheetName val="T_Luong25"/>
      <sheetName val="T_HAO25"/>
      <sheetName val="DT_TUYEN25"/>
      <sheetName val="DT_GIA25"/>
      <sheetName val="KHDT_(2)25"/>
      <sheetName val="CL_25"/>
      <sheetName val="KQ_(2)25"/>
      <sheetName val="Quang_Tri25"/>
      <sheetName val="Da_Nang25"/>
      <sheetName val="Quang_Nam25"/>
      <sheetName val="Quang_Ngai25"/>
      <sheetName val="TH_DH-QN25"/>
      <sheetName val="KP_HD25"/>
      <sheetName val="DB_HD25"/>
      <sheetName val="vat_tu25"/>
      <sheetName val="Thep_25"/>
      <sheetName val="Chi_tiet_Khoi_luong25"/>
      <sheetName val="TH_khoi_luong25"/>
      <sheetName val="Chiet_tinh_vat_lieu_25"/>
      <sheetName val="TH_KL_VL25"/>
      <sheetName val="AC_PC25"/>
      <sheetName val="TAI_TRONG25"/>
      <sheetName val="NOI_LUC25"/>
      <sheetName val="TINH_DUYET_THTT_CHINH25"/>
      <sheetName val="TDUYET_THTT_PHU25"/>
      <sheetName val="TINH_DAO_DONG_VA_DO_VONG25"/>
      <sheetName val="TINH_NEO25"/>
      <sheetName val="tong_hop_thanh_toan_thue25"/>
      <sheetName val="bang_ke_nop_thue25"/>
      <sheetName val="Tonh_hop_chi_phi25"/>
      <sheetName val="BK_chi_phi25"/>
      <sheetName val="KTra_DS_va_thue_GTGT25"/>
      <sheetName val="Kiãøm_tra_DS_thue_GTGT25"/>
      <sheetName val="XUAT(gia_von)25"/>
      <sheetName val="Xuat_(gia_ban)25"/>
      <sheetName val="Dchinh_TH_N-X-T25"/>
      <sheetName val="Tong_hop_N-X-T25"/>
      <sheetName val="thue_TH25"/>
      <sheetName val="tong_hop_200125"/>
      <sheetName val="qUYET_TOAN_THUE25"/>
      <sheetName val="BU_CTPH25"/>
      <sheetName val="BU_tran3+360_2225"/>
      <sheetName val="Tran3+360_2225"/>
      <sheetName val="BU_tran2+386_425"/>
      <sheetName val="Tran2+386_425"/>
      <sheetName val="DTcong_4-525"/>
      <sheetName val="Bu_1-225"/>
      <sheetName val="Bu_12-1325"/>
      <sheetName val="DTcong_12-1325"/>
      <sheetName val="DT_cong13-13+25"/>
      <sheetName val="BU-_nhanh25"/>
      <sheetName val="dtcong_nh1-225"/>
      <sheetName val="dtcong_nh0-125"/>
      <sheetName val="BU_11-1225"/>
      <sheetName val="DTcong_11-1225"/>
      <sheetName val="Pr-_CC25"/>
      <sheetName val="MD_3-425"/>
      <sheetName val="ND_3-425"/>
      <sheetName val="MD_1-225"/>
      <sheetName val="ND_1-225"/>
      <sheetName val="MD_0-125"/>
      <sheetName val="ND_0-125"/>
      <sheetName val="KL_tong25"/>
      <sheetName val="TH_(T1-6)25"/>
      <sheetName val="_NL25"/>
      <sheetName val="_NL_(2)25"/>
      <sheetName val="CDTHCT_(3)25"/>
      <sheetName val="thkl_(2)25"/>
      <sheetName val="long_tec25"/>
      <sheetName val="cd_viaK0-T625"/>
      <sheetName val="cdvia_T6-Tc2425"/>
      <sheetName val="cdvia_Tc24-T4625"/>
      <sheetName val="cd_btnL2k0+361-T1925"/>
      <sheetName val="CT_xa25"/>
      <sheetName val="CDTHU_CHI_T125"/>
      <sheetName val="THUCHI_225"/>
      <sheetName val="THU_CHI325"/>
      <sheetName val="THU_CHI_425"/>
      <sheetName val="THU_CHI525"/>
      <sheetName val="THU_CHI_625"/>
      <sheetName val="TU_CHI_725"/>
      <sheetName val="THU_CHI925"/>
      <sheetName val="THU_CHI_825"/>
      <sheetName val="THU_CHI_1025"/>
      <sheetName val="THU_CHI_1125"/>
      <sheetName val="THU_CHI_1225"/>
      <sheetName val="Xep_hang_20125"/>
      <sheetName val="toan_Cty25"/>
      <sheetName val="Cong_ty25"/>
      <sheetName val="XN_225"/>
      <sheetName val="XN_ong_CHi25"/>
      <sheetName val="N_XDCT&amp;_XKLD25"/>
      <sheetName val="CN_HCM25"/>
      <sheetName val="TT_XKLD(Nhan)25"/>
      <sheetName val="Ong_Hong25"/>
      <sheetName val="CN_hung_yen25"/>
      <sheetName val="Dong_nai25"/>
      <sheetName val="K249_K9825"/>
      <sheetName val="K249_K98_(2)25"/>
      <sheetName val="K251_K9825"/>
      <sheetName val="K251_SBase25"/>
      <sheetName val="K251_AC25"/>
      <sheetName val="K252_K9825"/>
      <sheetName val="K252_SBase25"/>
      <sheetName val="K252_AC25"/>
      <sheetName val="K253_K9825"/>
      <sheetName val="K253_Subbase25"/>
      <sheetName val="K253_Base_25"/>
      <sheetName val="K253_SBase25"/>
      <sheetName val="K253_AC25"/>
      <sheetName val="K255_SBase25"/>
      <sheetName val="K259_K9825"/>
      <sheetName val="K259_Subbase25"/>
      <sheetName val="K259_Base_25"/>
      <sheetName val="K259_AC25"/>
      <sheetName val="K260_K9825"/>
      <sheetName val="K260_Subbase25"/>
      <sheetName val="K260_Base25"/>
      <sheetName val="K260_AC25"/>
      <sheetName val="K261_K9825"/>
      <sheetName val="K261_Base25"/>
      <sheetName val="K261_AC25"/>
      <sheetName val="KL_Tram_Cty25"/>
      <sheetName val="Gam_may_Cty25"/>
      <sheetName val="KL_tram_KH25"/>
      <sheetName val="Gam_may_KH25"/>
      <sheetName val="Cach_dien25"/>
      <sheetName val="Mang_tai25"/>
      <sheetName val="KL_DDK25"/>
      <sheetName val="Mang_tai_DDK25"/>
      <sheetName val="KL_DDK0,425"/>
      <sheetName val="TT_Ky_thuat25"/>
      <sheetName val="CT_moi25"/>
      <sheetName val="Tu_dien25"/>
      <sheetName val="May_cat25"/>
      <sheetName val="Dao_Cly25"/>
      <sheetName val="Dao_Ptai25"/>
      <sheetName val="Tu_RMU25"/>
      <sheetName val="C_set25"/>
      <sheetName val="Sco_Cap25"/>
      <sheetName val="Sco_TB25"/>
      <sheetName val="TN_tram25"/>
      <sheetName val="TN_C_set25"/>
      <sheetName val="TN_TD_DDay25"/>
      <sheetName val="Phan_chung25"/>
      <sheetName val="cong_Q225"/>
      <sheetName val="T_U_luong_Q125"/>
      <sheetName val="T_U_luong_Q225"/>
      <sheetName val="T_U_luong_Q325"/>
      <sheetName val="Quyet_toan25"/>
      <sheetName val="Thu_hoi25"/>
      <sheetName val="Lai_vay25"/>
      <sheetName val="Tien_vay25"/>
      <sheetName val="Cong_no25"/>
      <sheetName val="Cop_pha25"/>
      <sheetName val="Gia_DAN25"/>
      <sheetName val="Phu_luc_HD25"/>
      <sheetName val="Gia_du_thau25"/>
      <sheetName val="Ca_xe25"/>
      <sheetName val="Dc_Dau25"/>
      <sheetName val="_o_to_Hien_825"/>
      <sheetName val="_o_to_Hien925"/>
      <sheetName val="_o_to_Hien1025"/>
      <sheetName val="_o_to_Hien1125"/>
      <sheetName val="_o_to_Hien12)25"/>
      <sheetName val="_o_to_Hien135"/>
      <sheetName val="_o_to_Hien225"/>
      <sheetName val="_o_to_Hien325"/>
      <sheetName val="_o_to_Hien425"/>
      <sheetName val="_o_to_Hien525"/>
      <sheetName val="_o_to_Phong_825"/>
      <sheetName val="_o_to_Phong925"/>
      <sheetName val="_o_to_Phong1025"/>
      <sheetName val="_o_to_Phong1125"/>
      <sheetName val="_o_to_Phong12)25"/>
      <sheetName val="_o_to_Phong135"/>
      <sheetName val="_o_to_Phong225"/>
      <sheetName val="_o_to_Phong325"/>
      <sheetName val="_o_to_Phong425"/>
      <sheetName val="_o_to_Phong525"/>
      <sheetName val="_o_to_Dung_8_25"/>
      <sheetName val="_D_tt_dau825"/>
      <sheetName val="_o_to_Dung_925"/>
      <sheetName val="_D9_tt_dau25"/>
      <sheetName val="_D10_tt_dau25"/>
      <sheetName val="_o_to_Dung_1025"/>
      <sheetName val="_o_to_Dung_1125"/>
      <sheetName val="_o_to_Dung_12)25"/>
      <sheetName val="_o_to_Dung_135"/>
      <sheetName val="_o_to_Dung225"/>
      <sheetName val="_o_to_Dung325"/>
      <sheetName val="_o_to_Dung425"/>
      <sheetName val="_o_totrongT10-1225"/>
      <sheetName val="_o_totrongT225"/>
      <sheetName val="_o_totrungT10-1225"/>
      <sheetName val="_o_toMinhT10-12_25"/>
      <sheetName val="_o_toMinhT225"/>
      <sheetName val="_o_toTrieuT10-12__25"/>
      <sheetName val="Luong_8_SP25"/>
      <sheetName val="Luong_9_SP_25"/>
      <sheetName val="Luong_10_SP_25"/>
      <sheetName val="Luong_11_SP_25"/>
      <sheetName val="Luong_12_SP25"/>
      <sheetName val="Luong_1_SP125"/>
      <sheetName val="Luong_2_SP225"/>
      <sheetName val="Luong_3_SP325"/>
      <sheetName val="Luong_4_SP425"/>
      <sheetName val="Luong_4_SP525"/>
      <sheetName val="KL_VL25"/>
      <sheetName val="QT_9-625"/>
      <sheetName val="Thuong_luu_HB25"/>
      <sheetName val="QT_Ky_T25"/>
      <sheetName val="bc_vt_TON_BAI25"/>
      <sheetName val="QT_Duoc_(Hai)25"/>
      <sheetName val="sent_to25"/>
      <sheetName val="KLTong_hop25"/>
      <sheetName val="Lan_can25"/>
      <sheetName val="Ranh_doc_(2)25"/>
      <sheetName val="Ranh_doc25"/>
      <sheetName val="Coc_tieu25"/>
      <sheetName val="Bien_bao25"/>
      <sheetName val="Nan_tuyen25"/>
      <sheetName val="Lan_125"/>
      <sheetName val="Lan__225"/>
      <sheetName val="Lan_325"/>
      <sheetName val="Gia_tri25"/>
      <sheetName val="Lan_525"/>
      <sheetName val="Cong_hop25"/>
      <sheetName val="kldukien_(107)25"/>
      <sheetName val="qui1_(2)25"/>
      <sheetName val="cap_so_lan_225"/>
      <sheetName val="cap_so_BHXH25"/>
      <sheetName val="tru_tien25"/>
      <sheetName val="yt_q225"/>
      <sheetName val="c45_t325"/>
      <sheetName val="c45_t625"/>
      <sheetName val="BHYT_Q3_200325"/>
      <sheetName val="C45_t725"/>
      <sheetName val="C47-t07_200325"/>
      <sheetName val="C45_t825"/>
      <sheetName val="C47-t08_200325"/>
      <sheetName val="C45_t0925"/>
      <sheetName val="C47-t09_200325"/>
      <sheetName val="C47_T1225"/>
      <sheetName val="BHYT_Q4-200325"/>
      <sheetName val="C45_T1025"/>
      <sheetName val="binh_do25"/>
      <sheetName val="cot_lieu25"/>
      <sheetName val="van_khuon25"/>
      <sheetName val="CT_BT25"/>
      <sheetName val="lay_mau25"/>
      <sheetName val="mat_ngoai_goi25"/>
      <sheetName val="coc_tram-bt25"/>
      <sheetName val="cong_bien_t1024"/>
      <sheetName val="luong_t9_24"/>
      <sheetName val="bb_t924"/>
      <sheetName val="KL_XL200024"/>
      <sheetName val="Chiet_tinh24"/>
      <sheetName val="Van_chuyen24"/>
      <sheetName val="THKP_(2)24"/>
      <sheetName val="T_Bi24"/>
      <sheetName val="Thiet_ke24"/>
      <sheetName val="K_luong24"/>
      <sheetName val="TT_L224"/>
      <sheetName val="TT_L124"/>
      <sheetName val="Thue_Ngoai24"/>
      <sheetName val="Dong_Dau24"/>
      <sheetName val="Dong_Dau_(2)24"/>
      <sheetName val="Sau_dong24"/>
      <sheetName val="Ma_xa24"/>
      <sheetName val="My_dinh24"/>
      <sheetName val="Tong_cong24"/>
      <sheetName val="Chi_tiet_-_Dv_lap24"/>
      <sheetName val="TH_KHTC24"/>
      <sheetName val="Gia_VL24"/>
      <sheetName val="Bang_gia_ca_may24"/>
      <sheetName val="Bang_luong_CB24"/>
      <sheetName val="Bang_P_tich_CT24"/>
      <sheetName val="D_toan_chi_tiet24"/>
      <sheetName val="Bang_TH_Dtoan24"/>
      <sheetName val="LUAN_CHUYEN24"/>
      <sheetName val="KE_QUY24"/>
      <sheetName val="LUONGGIAN_TIEP24"/>
      <sheetName val="VAY_VON24"/>
      <sheetName val="O_THAO24"/>
      <sheetName val="Q_TRUNG24"/>
      <sheetName val="Y_THANH24"/>
      <sheetName val="Sheet2_(2)24"/>
      <sheetName val="KH_2003_(moi_max)24"/>
      <sheetName val="Interim_payment24"/>
      <sheetName val="Bid_Sum24"/>
      <sheetName val="Item_B24"/>
      <sheetName val="Dg_A24"/>
      <sheetName val="Dg_B&amp;C24"/>
      <sheetName val="Material_at_site24"/>
      <sheetName val="Bang_VL24"/>
      <sheetName val="VL(No_V-c)24"/>
      <sheetName val="He_so24"/>
      <sheetName val="PL_Vua24"/>
      <sheetName val="Chitieu-dam_cac_loai24"/>
      <sheetName val="DG_Dam24"/>
      <sheetName val="DG_chung24"/>
      <sheetName val="VL-dac_chung24"/>
      <sheetName val="CT_1md_&amp;_dau_cong24"/>
      <sheetName val="Tong_hop24"/>
      <sheetName val="CT_cong24"/>
      <sheetName val="dg_cong24"/>
      <sheetName val="CDSL_(2)24"/>
      <sheetName val="__24"/>
      <sheetName val="san_vuon24"/>
      <sheetName val="khu_phu_tro24"/>
      <sheetName val="Thuyet_minh24"/>
      <sheetName val="be_tong24"/>
      <sheetName val="Tong_hop_thep24"/>
      <sheetName val="phan_tich_DG24"/>
      <sheetName val="gia_vat_lieu24"/>
      <sheetName val="gia_xe_may24"/>
      <sheetName val="gia_nhan_cong24"/>
      <sheetName val="BCC_(2)24"/>
      <sheetName val="Bao_cao24"/>
      <sheetName val="Bao_cao_224"/>
      <sheetName val="Khoi_luong24"/>
      <sheetName val="Khoi_luong_mat24"/>
      <sheetName val="Bang_ke24"/>
      <sheetName val="T_HopKL24"/>
      <sheetName val="S_Luong24"/>
      <sheetName val="D_Dap24"/>
      <sheetName val="Q_Toan24"/>
      <sheetName val="Phan_tich_chi_phi24"/>
      <sheetName val="Chi_phi_nen_theo_BVTC24"/>
      <sheetName val="nhan_cong_phu24"/>
      <sheetName val="nhan_cong_Hung24"/>
      <sheetName val="Nhan_cong24"/>
      <sheetName val="Khoi_luong_nen_theo_BVTC24"/>
      <sheetName val="cap_cho_cac_DT24"/>
      <sheetName val="Ung_-_hoan24"/>
      <sheetName val="CP_may24"/>
      <sheetName val="Phu_luc24"/>
      <sheetName val="Gia_trÞ24"/>
      <sheetName val="DS_them_luong_qui_4-200224"/>
      <sheetName val="Phuc_loi_2-9-0224"/>
      <sheetName val="Thuong_nhan_dip_21-12-0224"/>
      <sheetName val="Thuong_dip_nhan_danh_hieu_AHL24"/>
      <sheetName val="Thang_luong_thu_13_nam_200224"/>
      <sheetName val="Luong_SX#_dip_Tet_Qui_Mui(don24"/>
      <sheetName val="CT_Duong24"/>
      <sheetName val="D_gia24"/>
      <sheetName val="T_hop24"/>
      <sheetName val="CtP_tro24"/>
      <sheetName val="Nha_moi24"/>
      <sheetName val="TT-T_Tron_So_224"/>
      <sheetName val="Ct_Dam_24"/>
      <sheetName val="Ct_Duoi24"/>
      <sheetName val="Ct_Tren24"/>
      <sheetName val="D_giaMay24"/>
      <sheetName val="26+180-400_224"/>
      <sheetName val="26+180_Sub124"/>
      <sheetName val="26+180_Sub424"/>
      <sheetName val="26+180-400_5(k95)24"/>
      <sheetName val="26+400-620_3(k95)24"/>
      <sheetName val="26+400-640_1(k95)24"/>
      <sheetName val="26+960-27+150_924"/>
      <sheetName val="26+960-27+150_1024"/>
      <sheetName val="26+960-27+150_1124"/>
      <sheetName val="26+960-27+150_1224"/>
      <sheetName val="26+960-27+150_5(k95)24"/>
      <sheetName val="26+960-27+150_4(k95)24"/>
      <sheetName val="26+960-27+150_1(k95)24"/>
      <sheetName val="27+500-700_5(k95)24"/>
      <sheetName val="27+500-700_4(k95)24"/>
      <sheetName val="27+500-700_3(k95)24"/>
      <sheetName val="27+500-700_1(k95)24"/>
      <sheetName val="27+740-920_3(k95)24"/>
      <sheetName val="27+740-920_2124"/>
      <sheetName val="27+920-28+040_6,724"/>
      <sheetName val="27+920-28+040_1024"/>
      <sheetName val="27+920-28+160_Su324"/>
      <sheetName val="28+160-28+420_5K9524"/>
      <sheetName val="28+430-657_724"/>
      <sheetName val="Km28+430-657_824"/>
      <sheetName val="28+430-657_924"/>
      <sheetName val="28+430-667_1024"/>
      <sheetName val="28+430-657_1124"/>
      <sheetName val="28+430-657_4k9524"/>
      <sheetName val="28+500-657_1824"/>
      <sheetName val="28+520-657_1924"/>
      <sheetName val="C_TIEU24"/>
      <sheetName val="T_Luong24"/>
      <sheetName val="T_HAO24"/>
      <sheetName val="DT_TUYEN24"/>
      <sheetName val="DT_GIA24"/>
      <sheetName val="KHDT_(2)24"/>
      <sheetName val="CL_24"/>
      <sheetName val="KQ_(2)24"/>
      <sheetName val="Quang_Tri24"/>
      <sheetName val="Da_Nang24"/>
      <sheetName val="Quang_Nam24"/>
      <sheetName val="Quang_Ngai24"/>
      <sheetName val="TH_DH-QN24"/>
      <sheetName val="KP_HD24"/>
      <sheetName val="DB_HD24"/>
      <sheetName val="vat_tu24"/>
      <sheetName val="Thep_24"/>
      <sheetName val="Chi_tiet_Khoi_luong24"/>
      <sheetName val="TH_khoi_luong24"/>
      <sheetName val="Chiet_tinh_vat_lieu_24"/>
      <sheetName val="TH_KL_VL24"/>
      <sheetName val="AC_PC24"/>
      <sheetName val="TAI_TRONG24"/>
      <sheetName val="NOI_LUC24"/>
      <sheetName val="TINH_DUYET_THTT_CHINH24"/>
      <sheetName val="TDUYET_THTT_PHU24"/>
      <sheetName val="TINH_DAO_DONG_VA_DO_VONG24"/>
      <sheetName val="TINH_NEO24"/>
      <sheetName val="tong_hop_thanh_toan_thue24"/>
      <sheetName val="bang_ke_nop_thue24"/>
      <sheetName val="Tonh_hop_chi_phi24"/>
      <sheetName val="BK_chi_phi24"/>
      <sheetName val="KTra_DS_va_thue_GTGT24"/>
      <sheetName val="Kiãøm_tra_DS_thue_GTGT24"/>
      <sheetName val="XUAT(gia_von)24"/>
      <sheetName val="Xuat_(gia_ban)24"/>
      <sheetName val="Dchinh_TH_N-X-T24"/>
      <sheetName val="Tong_hop_N-X-T24"/>
      <sheetName val="thue_TH24"/>
      <sheetName val="tong_hop_200124"/>
      <sheetName val="qUYET_TOAN_THUE24"/>
      <sheetName val="BU_CTPH24"/>
      <sheetName val="BU_tran3+360_2224"/>
      <sheetName val="Tran3+360_2224"/>
      <sheetName val="BU_tran2+386_424"/>
      <sheetName val="Tran2+386_424"/>
      <sheetName val="DTcong_4-524"/>
      <sheetName val="Bu_1-224"/>
      <sheetName val="Bu_12-1324"/>
      <sheetName val="DTcong_12-1324"/>
      <sheetName val="DT_cong13-13+24"/>
      <sheetName val="BU-_nhanh24"/>
      <sheetName val="dtcong_nh1-224"/>
      <sheetName val="dtcong_nh0-124"/>
      <sheetName val="BU_11-1224"/>
      <sheetName val="DTcong_11-1224"/>
      <sheetName val="Pr-_CC24"/>
      <sheetName val="MD_3-424"/>
      <sheetName val="ND_3-424"/>
      <sheetName val="MD_1-224"/>
      <sheetName val="ND_1-224"/>
      <sheetName val="MD_0-124"/>
      <sheetName val="ND_0-124"/>
      <sheetName val="KL_tong24"/>
      <sheetName val="TH_(T1-6)24"/>
      <sheetName val="_NL24"/>
      <sheetName val="_NL_(2)24"/>
      <sheetName val="CDTHCT_(3)24"/>
      <sheetName val="thkl_(2)24"/>
      <sheetName val="long_tec24"/>
      <sheetName val="cd_viaK0-T624"/>
      <sheetName val="cdvia_T6-Tc2424"/>
      <sheetName val="cdvia_Tc24-T4624"/>
      <sheetName val="cd_btnL2k0+361-T1924"/>
      <sheetName val="CT_xa24"/>
      <sheetName val="CDTHU_CHI_T124"/>
      <sheetName val="THUCHI_224"/>
      <sheetName val="THU_CHI324"/>
      <sheetName val="THU_CHI_424"/>
      <sheetName val="THU_CHI524"/>
      <sheetName val="THU_CHI_624"/>
      <sheetName val="TU_CHI_724"/>
      <sheetName val="THU_CHI924"/>
      <sheetName val="THU_CHI_824"/>
      <sheetName val="THU_CHI_1024"/>
      <sheetName val="THU_CHI_1124"/>
      <sheetName val="THU_CHI_1224"/>
      <sheetName val="Xep_hang_20124"/>
      <sheetName val="toan_Cty24"/>
      <sheetName val="Cong_ty24"/>
      <sheetName val="XN_224"/>
      <sheetName val="XN_ong_CHi24"/>
      <sheetName val="N_XDCT&amp;_XKLD24"/>
      <sheetName val="CN_HCM24"/>
      <sheetName val="TT_XKLD(Nhan)24"/>
      <sheetName val="Ong_Hong24"/>
      <sheetName val="CN_hung_yen24"/>
      <sheetName val="Dong_nai24"/>
      <sheetName val="K249_K9824"/>
      <sheetName val="K249_K98_(2)24"/>
      <sheetName val="K251_K9824"/>
      <sheetName val="K251_SBase24"/>
      <sheetName val="K251_AC24"/>
      <sheetName val="K252_K9824"/>
      <sheetName val="K252_SBase24"/>
      <sheetName val="K252_AC24"/>
      <sheetName val="K253_K9824"/>
      <sheetName val="K253_Subbase24"/>
      <sheetName val="K253_Base_24"/>
      <sheetName val="K253_SBase24"/>
      <sheetName val="K253_AC24"/>
      <sheetName val="K255_SBase24"/>
      <sheetName val="K259_K9824"/>
      <sheetName val="K259_Subbase24"/>
      <sheetName val="K259_Base_24"/>
      <sheetName val="K259_AC24"/>
      <sheetName val="K260_K9824"/>
      <sheetName val="K260_Subbase24"/>
      <sheetName val="K260_Base24"/>
      <sheetName val="K260_AC24"/>
      <sheetName val="K261_K9824"/>
      <sheetName val="K261_Base24"/>
      <sheetName val="K261_AC24"/>
      <sheetName val="KL_Tram_Cty24"/>
      <sheetName val="Gam_may_Cty24"/>
      <sheetName val="KL_tram_KH24"/>
      <sheetName val="Gam_may_KH24"/>
      <sheetName val="Cach_dien24"/>
      <sheetName val="Mang_tai24"/>
      <sheetName val="KL_DDK24"/>
      <sheetName val="Mang_tai_DDK24"/>
      <sheetName val="KL_DDK0,424"/>
      <sheetName val="TT_Ky_thuat24"/>
      <sheetName val="CT_moi24"/>
      <sheetName val="Tu_dien24"/>
      <sheetName val="May_cat24"/>
      <sheetName val="Dao_Cly24"/>
      <sheetName val="Dao_Ptai24"/>
      <sheetName val="Tu_RMU24"/>
      <sheetName val="C_set24"/>
      <sheetName val="Sco_Cap24"/>
      <sheetName val="Sco_TB24"/>
      <sheetName val="TN_tram24"/>
      <sheetName val="TN_C_set24"/>
      <sheetName val="TN_TD_DDay24"/>
      <sheetName val="Phan_chung24"/>
      <sheetName val="cong_Q224"/>
      <sheetName val="T_U_luong_Q124"/>
      <sheetName val="T_U_luong_Q224"/>
      <sheetName val="T_U_luong_Q324"/>
      <sheetName val="Quyet_toan24"/>
      <sheetName val="Thu_hoi24"/>
      <sheetName val="Lai_vay24"/>
      <sheetName val="Tien_vay24"/>
      <sheetName val="Cong_no24"/>
      <sheetName val="Cop_pha24"/>
      <sheetName val="Gia_DAN24"/>
      <sheetName val="Phu_luc_HD24"/>
      <sheetName val="Gia_du_thau24"/>
      <sheetName val="Ca_xe24"/>
      <sheetName val="Dc_Dau24"/>
      <sheetName val="_o_to_Hien_824"/>
      <sheetName val="_o_to_Hien924"/>
      <sheetName val="_o_to_Hien1024"/>
      <sheetName val="_o_to_Hien1124"/>
      <sheetName val="_o_to_Hien12)24"/>
      <sheetName val="_o_to_Hien134"/>
      <sheetName val="_o_to_Hien224"/>
      <sheetName val="_o_to_Hien324"/>
      <sheetName val="_o_to_Hien424"/>
      <sheetName val="_o_to_Hien524"/>
      <sheetName val="_o_to_Phong_824"/>
      <sheetName val="_o_to_Phong924"/>
      <sheetName val="_o_to_Phong1024"/>
      <sheetName val="_o_to_Phong1124"/>
      <sheetName val="_o_to_Phong12)24"/>
      <sheetName val="_o_to_Phong134"/>
      <sheetName val="_o_to_Phong224"/>
      <sheetName val="_o_to_Phong324"/>
      <sheetName val="_o_to_Phong424"/>
      <sheetName val="_o_to_Phong524"/>
      <sheetName val="_o_to_Dung_8_24"/>
      <sheetName val="_D_tt_dau824"/>
      <sheetName val="_o_to_Dung_924"/>
      <sheetName val="_D9_tt_dau24"/>
      <sheetName val="_D10_tt_dau24"/>
      <sheetName val="_o_to_Dung_1024"/>
      <sheetName val="_o_to_Dung_1124"/>
      <sheetName val="_o_to_Dung_12)24"/>
      <sheetName val="_o_to_Dung_134"/>
      <sheetName val="_o_to_Dung224"/>
      <sheetName val="_o_to_Dung324"/>
      <sheetName val="_o_to_Dung424"/>
      <sheetName val="_o_totrongT10-1224"/>
      <sheetName val="_o_totrongT224"/>
      <sheetName val="_o_totrungT10-1224"/>
      <sheetName val="_o_toMinhT10-12_24"/>
      <sheetName val="_o_toMinhT224"/>
      <sheetName val="_o_toTrieuT10-12__24"/>
      <sheetName val="Luong_8_SP24"/>
      <sheetName val="Luong_9_SP_24"/>
      <sheetName val="Luong_10_SP_24"/>
      <sheetName val="Luong_11_SP_24"/>
      <sheetName val="Luong_12_SP24"/>
      <sheetName val="Luong_1_SP124"/>
      <sheetName val="Luong_2_SP224"/>
      <sheetName val="Luong_3_SP324"/>
      <sheetName val="Luong_4_SP424"/>
      <sheetName val="Luong_4_SP524"/>
      <sheetName val="KL_VL24"/>
      <sheetName val="QT_9-624"/>
      <sheetName val="Thuong_luu_HB24"/>
      <sheetName val="QT_Ky_T24"/>
      <sheetName val="bc_vt_TON_BAI24"/>
      <sheetName val="QT_Duoc_(Hai)24"/>
      <sheetName val="sent_to24"/>
      <sheetName val="KLTong_hop24"/>
      <sheetName val="Lan_can24"/>
      <sheetName val="Ranh_doc_(2)24"/>
      <sheetName val="Ranh_doc24"/>
      <sheetName val="Coc_tieu24"/>
      <sheetName val="Bien_bao24"/>
      <sheetName val="Nan_tuyen24"/>
      <sheetName val="Lan_124"/>
      <sheetName val="Lan__224"/>
      <sheetName val="Lan_324"/>
      <sheetName val="Gia_tri24"/>
      <sheetName val="Lan_524"/>
      <sheetName val="Cong_hop24"/>
      <sheetName val="kldukien_(107)24"/>
      <sheetName val="qui1_(2)24"/>
      <sheetName val="cap_so_lan_224"/>
      <sheetName val="cap_so_BHXH24"/>
      <sheetName val="tru_tien24"/>
      <sheetName val="yt_q224"/>
      <sheetName val="c45_t324"/>
      <sheetName val="c45_t624"/>
      <sheetName val="BHYT_Q3_200324"/>
      <sheetName val="C45_t724"/>
      <sheetName val="C47-t07_200324"/>
      <sheetName val="C45_t824"/>
      <sheetName val="C47-t08_200324"/>
      <sheetName val="C45_t0924"/>
      <sheetName val="C47-t09_200324"/>
      <sheetName val="C47_T1224"/>
      <sheetName val="BHYT_Q4-200324"/>
      <sheetName val="C45_T1024"/>
      <sheetName val="binh_do24"/>
      <sheetName val="cot_lieu24"/>
      <sheetName val="van_khuon24"/>
      <sheetName val="CT_BT24"/>
      <sheetName val="lay_mau24"/>
      <sheetName val="mat_ngoai_goi24"/>
      <sheetName val="coc_tram-bt24"/>
      <sheetName val="Valor mensal"/>
      <sheetName val="EST013"/>
      <sheetName val="Silo with internal cone"/>
      <sheetName val="labour coeff"/>
      <sheetName val="Meas.-Hotel Part"/>
      <sheetName val="Lead"/>
      <sheetName val="6,000"/>
      <sheetName val="R2_0908"/>
      <sheetName val="BOLT"/>
      <sheetName val="하도급업체"/>
      <sheetName val="(2)"/>
      <sheetName val="COMMERCIAL OFFER"/>
      <sheetName val="CSA-Rate Build Up"/>
      <sheetName val="Phương án 1"/>
      <sheetName val="Hạng mục chung (2)"/>
      <sheetName val="369+400-54"/>
      <sheetName val="T.Tinh"/>
      <sheetName val="Dec3þ"/>
      <sheetName val="tai lieu"/>
      <sheetName val="DSHD DH"/>
      <sheetName val="CANDOI"/>
      <sheetName val="Nhap VT oto"/>
      <sheetName val="VCTC"/>
      <sheetName val="gia vaԀ_x0000__x0000__x0000_Ȁ_x0000_"/>
      <sheetName val="gia vaԀ_x0000__x0000__x0000__x0000__x0000_"/>
      <sheetName val="05_9DDBT"/>
      <sheetName val="begin"/>
      <sheetName val="CTM_x0000_"/>
      <sheetName val="TTVanChuyen"/>
      <sheetName val="C.TIE "/>
      <sheetName val="C.TIE"/>
      <sheetName val="Luong 9 S@ "/>
      <sheetName val="TienLuong"/>
      <sheetName val="(GiaC36_M)"/>
      <sheetName val="DINH_MUC"/>
      <sheetName val="VC_BTong"/>
      <sheetName val="Sk "/>
      <sheetName val="Sk _x0000__x0008__x0005_"/>
    </sheetNames>
    <definedNames>
      <definedName name="DataFilter"/>
      <definedName name="DataSort"/>
      <definedName name="GoBack" sheetId="13"/>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sheetData sheetId="113"/>
      <sheetData sheetId="114"/>
      <sheetData sheetId="115"/>
      <sheetData sheetId="116"/>
      <sheetData sheetId="117"/>
      <sheetData sheetId="118"/>
      <sheetData sheetId="119"/>
      <sheetData sheetId="120"/>
      <sheetData sheetId="121" refreshError="1"/>
      <sheetData sheetId="122" refreshError="1"/>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refreshError="1"/>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refreshError="1"/>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refreshError="1"/>
      <sheetData sheetId="382" refreshError="1"/>
      <sheetData sheetId="383" refreshError="1"/>
      <sheetData sheetId="384" refreshError="1"/>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refreshError="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sheetData sheetId="643"/>
      <sheetData sheetId="644"/>
      <sheetData sheetId="645"/>
      <sheetData sheetId="646"/>
      <sheetData sheetId="647"/>
      <sheetData sheetId="648"/>
      <sheetData sheetId="649"/>
      <sheetData sheetId="650"/>
      <sheetData sheetId="651"/>
      <sheetData sheetId="652"/>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sheetData sheetId="663"/>
      <sheetData sheetId="664"/>
      <sheetData sheetId="665"/>
      <sheetData sheetId="666" refreshError="1"/>
      <sheetData sheetId="667" refreshError="1"/>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refreshError="1"/>
      <sheetData sheetId="684" refreshError="1"/>
      <sheetData sheetId="685" refreshError="1"/>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refreshError="1"/>
      <sheetData sheetId="703" refreshError="1"/>
      <sheetData sheetId="704" refreshError="1"/>
      <sheetData sheetId="705" refreshError="1"/>
      <sheetData sheetId="706" refreshError="1"/>
      <sheetData sheetId="707" refreshError="1"/>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sheetData sheetId="778"/>
      <sheetData sheetId="779"/>
      <sheetData sheetId="780"/>
      <sheetData sheetId="781"/>
      <sheetData sheetId="782"/>
      <sheetData sheetId="783"/>
      <sheetData sheetId="784"/>
      <sheetData sheetId="785"/>
      <sheetData sheetId="786"/>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refreshError="1"/>
      <sheetData sheetId="832" refreshError="1"/>
      <sheetData sheetId="833" refreshError="1"/>
      <sheetData sheetId="834" refreshError="1"/>
      <sheetData sheetId="835" refreshError="1"/>
      <sheetData sheetId="836"/>
      <sheetData sheetId="837"/>
      <sheetData sheetId="838"/>
      <sheetData sheetId="839"/>
      <sheetData sheetId="840"/>
      <sheetData sheetId="841"/>
      <sheetData sheetId="842"/>
      <sheetData sheetId="843" refreshError="1"/>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refreshError="1"/>
      <sheetData sheetId="873" refreshError="1"/>
      <sheetData sheetId="874" refreshError="1"/>
      <sheetData sheetId="875"/>
      <sheetData sheetId="876"/>
      <sheetData sheetId="877"/>
      <sheetData sheetId="878"/>
      <sheetData sheetId="879"/>
      <sheetData sheetId="880"/>
      <sheetData sheetId="881"/>
      <sheetData sheetId="882"/>
      <sheetData sheetId="883"/>
      <sheetData sheetId="884"/>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sheetData sheetId="907"/>
      <sheetData sheetId="908"/>
      <sheetData sheetId="909"/>
      <sheetData sheetId="910"/>
      <sheetData sheetId="911"/>
      <sheetData sheetId="912"/>
      <sheetData sheetId="913" refreshError="1"/>
      <sheetData sheetId="914" refreshError="1"/>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sheetData sheetId="960"/>
      <sheetData sheetId="961"/>
      <sheetData sheetId="962"/>
      <sheetData sheetId="963"/>
      <sheetData sheetId="964"/>
      <sheetData sheetId="965"/>
      <sheetData sheetId="966"/>
      <sheetData sheetId="967"/>
      <sheetData sheetId="968"/>
      <sheetData sheetId="969"/>
      <sheetData sheetId="970" refreshError="1"/>
      <sheetData sheetId="971"/>
      <sheetData sheetId="972"/>
      <sheetData sheetId="973"/>
      <sheetData sheetId="974"/>
      <sheetData sheetId="975"/>
      <sheetData sheetId="976"/>
      <sheetData sheetId="977"/>
      <sheetData sheetId="978"/>
      <sheetData sheetId="979"/>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sheetData sheetId="1082"/>
      <sheetData sheetId="1083"/>
      <sheetData sheetId="1084"/>
      <sheetData sheetId="1085"/>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sheetData sheetId="1137"/>
      <sheetData sheetId="1138" refreshError="1"/>
      <sheetData sheetId="1139" refreshError="1"/>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refreshError="1"/>
      <sheetData sheetId="1207" refreshError="1"/>
      <sheetData sheetId="1208" refreshError="1"/>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refreshError="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sheetData sheetId="1306"/>
      <sheetData sheetId="1307" refreshError="1"/>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refreshError="1"/>
      <sheetData sheetId="1330" refreshError="1"/>
      <sheetData sheetId="1331" refreshError="1"/>
      <sheetData sheetId="1332"/>
      <sheetData sheetId="1333"/>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refreshError="1"/>
      <sheetData sheetId="1360" refreshError="1"/>
      <sheetData sheetId="1361" refreshError="1"/>
      <sheetData sheetId="1362" refreshError="1"/>
      <sheetData sheetId="1363" refreshError="1"/>
      <sheetData sheetId="1364" refreshError="1"/>
      <sheetData sheetId="1365" refreshError="1"/>
      <sheetData sheetId="1366"/>
      <sheetData sheetId="1367"/>
      <sheetData sheetId="1368"/>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sheetData sheetId="1380"/>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sheetData sheetId="1496"/>
      <sheetData sheetId="1497"/>
      <sheetData sheetId="1498"/>
      <sheetData sheetId="1499"/>
      <sheetData sheetId="1500"/>
      <sheetData sheetId="1501" refreshError="1"/>
      <sheetData sheetId="1502" refreshError="1"/>
      <sheetData sheetId="1503" refreshError="1"/>
      <sheetData sheetId="1504"/>
      <sheetData sheetId="1505" refreshError="1"/>
      <sheetData sheetId="1506" refreshError="1"/>
      <sheetData sheetId="1507" refreshError="1"/>
      <sheetData sheetId="1508" refreshError="1"/>
      <sheetData sheetId="1509"/>
      <sheetData sheetId="1510"/>
      <sheetData sheetId="1511"/>
      <sheetData sheetId="1512"/>
      <sheetData sheetId="1513"/>
      <sheetData sheetId="1514"/>
      <sheetData sheetId="1515" refreshError="1"/>
      <sheetData sheetId="1516" refreshError="1"/>
      <sheetData sheetId="1517"/>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refreshError="1"/>
      <sheetData sheetId="1546" refreshError="1"/>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refreshError="1"/>
      <sheetData sheetId="1569" refreshError="1"/>
      <sheetData sheetId="1570" refreshError="1"/>
      <sheetData sheetId="1571" refreshError="1"/>
      <sheetData sheetId="1572"/>
      <sheetData sheetId="1573"/>
      <sheetData sheetId="1574"/>
      <sheetData sheetId="1575" refreshError="1"/>
      <sheetData sheetId="1576" refreshError="1"/>
      <sheetData sheetId="1577" refreshError="1"/>
      <sheetData sheetId="1578" refreshError="1"/>
      <sheetData sheetId="1579"/>
      <sheetData sheetId="1580" refreshError="1"/>
      <sheetData sheetId="1581" refreshError="1"/>
      <sheetData sheetId="1582" refreshError="1"/>
      <sheetData sheetId="1583" refreshError="1"/>
      <sheetData sheetId="1584" refreshError="1"/>
      <sheetData sheetId="1585"/>
      <sheetData sheetId="1586" refreshError="1"/>
      <sheetData sheetId="1587" refreshError="1"/>
      <sheetData sheetId="1588" refreshError="1"/>
      <sheetData sheetId="1589"/>
      <sheetData sheetId="1590"/>
      <sheetData sheetId="1591"/>
      <sheetData sheetId="1592"/>
      <sheetData sheetId="1593"/>
      <sheetData sheetId="1594"/>
      <sheetData sheetId="1595" refreshError="1"/>
      <sheetData sheetId="1596" refreshError="1"/>
      <sheetData sheetId="1597"/>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sheetData sheetId="1610" refreshError="1"/>
      <sheetData sheetId="1611" refreshError="1"/>
      <sheetData sheetId="1612" refreshError="1"/>
      <sheetData sheetId="1613" refreshError="1"/>
      <sheetData sheetId="1614"/>
      <sheetData sheetId="1615"/>
      <sheetData sheetId="1616"/>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sheetData sheetId="1630" refreshError="1"/>
      <sheetData sheetId="1631"/>
      <sheetData sheetId="1632"/>
      <sheetData sheetId="1633"/>
      <sheetData sheetId="1634"/>
      <sheetData sheetId="1635"/>
      <sheetData sheetId="1636"/>
      <sheetData sheetId="1637"/>
      <sheetData sheetId="1638" refreshError="1"/>
      <sheetData sheetId="1639" refreshError="1"/>
      <sheetData sheetId="1640" refreshError="1"/>
      <sheetData sheetId="1641" refreshError="1"/>
      <sheetData sheetId="1642" refreshError="1"/>
      <sheetData sheetId="1643" refreshError="1"/>
      <sheetData sheetId="1644"/>
      <sheetData sheetId="1645"/>
      <sheetData sheetId="1646"/>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sheetData sheetId="1869"/>
      <sheetData sheetId="1870" refreshError="1"/>
      <sheetData sheetId="1871"/>
      <sheetData sheetId="1872" refreshError="1"/>
      <sheetData sheetId="1873" refreshError="1"/>
      <sheetData sheetId="1874"/>
      <sheetData sheetId="1875" refreshError="1"/>
      <sheetData sheetId="1876" refreshError="1"/>
      <sheetData sheetId="1877" refreshError="1"/>
      <sheetData sheetId="1878" refreshError="1"/>
      <sheetData sheetId="1879" refreshError="1"/>
      <sheetData sheetId="1880" refreshError="1"/>
      <sheetData sheetId="1881"/>
      <sheetData sheetId="1882"/>
      <sheetData sheetId="1883"/>
      <sheetData sheetId="1884"/>
      <sheetData sheetId="1885"/>
      <sheetData sheetId="1886"/>
      <sheetData sheetId="1887"/>
      <sheetData sheetId="1888"/>
      <sheetData sheetId="1889" refreshError="1"/>
      <sheetData sheetId="1890" refreshError="1"/>
      <sheetData sheetId="1891" refreshError="1"/>
      <sheetData sheetId="1892" refreshError="1"/>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sheetData sheetId="2189"/>
      <sheetData sheetId="2190"/>
      <sheetData sheetId="2191"/>
      <sheetData sheetId="2192"/>
      <sheetData sheetId="2193"/>
      <sheetData sheetId="2194"/>
      <sheetData sheetId="2195"/>
      <sheetData sheetId="2196" refreshError="1"/>
      <sheetData sheetId="2197" refreshError="1"/>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refreshError="1"/>
      <sheetData sheetId="2463" refreshError="1"/>
      <sheetData sheetId="2464"/>
      <sheetData sheetId="2465"/>
      <sheetData sheetId="2466"/>
      <sheetData sheetId="2467"/>
      <sheetData sheetId="2468" refreshError="1"/>
      <sheetData sheetId="2469" refreshError="1"/>
      <sheetData sheetId="2470"/>
      <sheetData sheetId="2471" refreshError="1"/>
      <sheetData sheetId="2472" refreshError="1"/>
      <sheetData sheetId="2473" refreshError="1"/>
      <sheetData sheetId="2474" refreshError="1"/>
      <sheetData sheetId="2475" refreshError="1"/>
      <sheetData sheetId="2476" refreshError="1"/>
      <sheetData sheetId="2477" refreshError="1"/>
      <sheetData sheetId="2478"/>
      <sheetData sheetId="2479"/>
      <sheetData sheetId="2480"/>
      <sheetData sheetId="2481"/>
      <sheetData sheetId="2482"/>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sheetData sheetId="2505"/>
      <sheetData sheetId="2506" refreshError="1"/>
      <sheetData sheetId="2507" refreshError="1"/>
      <sheetData sheetId="2508" refreshError="1"/>
      <sheetData sheetId="2509" refreshError="1"/>
      <sheetData sheetId="2510" refreshError="1"/>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refreshError="1"/>
      <sheetData sheetId="2546"/>
      <sheetData sheetId="2547"/>
      <sheetData sheetId="2548"/>
      <sheetData sheetId="2549"/>
      <sheetData sheetId="2550"/>
      <sheetData sheetId="2551"/>
      <sheetData sheetId="2552" refreshError="1"/>
      <sheetData sheetId="2553" refreshError="1"/>
      <sheetData sheetId="2554" refreshError="1"/>
      <sheetData sheetId="2555" refreshError="1"/>
      <sheetData sheetId="2556" refreshError="1"/>
      <sheetData sheetId="2557" refreshError="1"/>
      <sheetData sheetId="2558"/>
      <sheetData sheetId="2559"/>
      <sheetData sheetId="2560"/>
      <sheetData sheetId="2561"/>
      <sheetData sheetId="2562" refreshError="1"/>
      <sheetData sheetId="2563" refreshError="1"/>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refreshError="1"/>
      <sheetData sheetId="2592" refreshError="1"/>
      <sheetData sheetId="2593" refreshError="1"/>
      <sheetData sheetId="2594" refreshError="1"/>
      <sheetData sheetId="2595"/>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sheetData sheetId="2608" refreshError="1"/>
      <sheetData sheetId="2609" refreshError="1"/>
      <sheetData sheetId="2610" refreshError="1"/>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refreshError="1"/>
      <sheetData sheetId="2636" refreshError="1"/>
      <sheetData sheetId="2637" refreshError="1"/>
      <sheetData sheetId="2638"/>
      <sheetData sheetId="2639"/>
      <sheetData sheetId="2640"/>
      <sheetData sheetId="2641"/>
      <sheetData sheetId="2642"/>
      <sheetData sheetId="2643"/>
      <sheetData sheetId="2644"/>
      <sheetData sheetId="2645" refreshError="1"/>
      <sheetData sheetId="2646"/>
      <sheetData sheetId="2647"/>
      <sheetData sheetId="2648"/>
      <sheetData sheetId="2649"/>
      <sheetData sheetId="2650"/>
      <sheetData sheetId="2651" refreshError="1"/>
      <sheetData sheetId="2652"/>
      <sheetData sheetId="2653"/>
      <sheetData sheetId="2654"/>
      <sheetData sheetId="2655"/>
      <sheetData sheetId="2656"/>
      <sheetData sheetId="2657" refreshError="1"/>
      <sheetData sheetId="2658" refreshError="1"/>
      <sheetData sheetId="2659" refreshError="1"/>
      <sheetData sheetId="2660" refreshError="1"/>
      <sheetData sheetId="2661" refreshError="1"/>
      <sheetData sheetId="2662" refreshError="1"/>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sheetData sheetId="2771" refreshError="1"/>
      <sheetData sheetId="2772" refreshError="1"/>
      <sheetData sheetId="2773" refreshError="1"/>
      <sheetData sheetId="2774" refreshError="1"/>
      <sheetData sheetId="2775" refreshError="1"/>
      <sheetData sheetId="2776"/>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sheetData sheetId="2786" refreshError="1"/>
      <sheetData sheetId="2787" refreshError="1"/>
      <sheetData sheetId="2788" refreshError="1"/>
      <sheetData sheetId="2789" refreshError="1"/>
      <sheetData sheetId="2790" refreshError="1"/>
      <sheetData sheetId="2791" refreshError="1"/>
      <sheetData sheetId="2792" refreshError="1"/>
      <sheetData sheetId="2793" refreshError="1"/>
      <sheetData sheetId="2794" refreshError="1"/>
      <sheetData sheetId="2795"/>
      <sheetData sheetId="2796"/>
      <sheetData sheetId="2797"/>
      <sheetData sheetId="2798"/>
      <sheetData sheetId="2799" refreshError="1"/>
      <sheetData sheetId="2800" refreshError="1"/>
      <sheetData sheetId="2801" refreshError="1"/>
      <sheetData sheetId="2802" refreshError="1"/>
      <sheetData sheetId="2803" refreshError="1"/>
      <sheetData sheetId="2804" refreshError="1"/>
      <sheetData sheetId="2805" refreshError="1"/>
      <sheetData sheetId="2806" refreshError="1"/>
      <sheetData sheetId="2807" refreshError="1"/>
      <sheetData sheetId="2808" refreshError="1"/>
      <sheetData sheetId="2809" refreshError="1"/>
      <sheetData sheetId="2810" refreshError="1"/>
      <sheetData sheetId="2811" refreshError="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refreshError="1"/>
      <sheetData sheetId="2834"/>
      <sheetData sheetId="2835"/>
      <sheetData sheetId="2836"/>
      <sheetData sheetId="2837" refreshError="1"/>
      <sheetData sheetId="2838" refreshError="1"/>
      <sheetData sheetId="2839"/>
      <sheetData sheetId="2840"/>
      <sheetData sheetId="2841"/>
      <sheetData sheetId="2842"/>
      <sheetData sheetId="2843"/>
      <sheetData sheetId="2844"/>
      <sheetData sheetId="2845"/>
      <sheetData sheetId="2846" refreshError="1"/>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sheetData sheetId="2860" refreshError="1"/>
      <sheetData sheetId="2861" refreshError="1"/>
      <sheetData sheetId="2862" refreshError="1"/>
      <sheetData sheetId="2863" refreshError="1"/>
      <sheetData sheetId="2864"/>
      <sheetData sheetId="2865" refreshError="1"/>
      <sheetData sheetId="2866"/>
      <sheetData sheetId="2867"/>
      <sheetData sheetId="2868"/>
      <sheetData sheetId="2869"/>
      <sheetData sheetId="2870"/>
      <sheetData sheetId="2871"/>
      <sheetData sheetId="2872" refreshError="1"/>
      <sheetData sheetId="2873" refreshError="1"/>
      <sheetData sheetId="2874" refreshError="1"/>
      <sheetData sheetId="2875"/>
      <sheetData sheetId="2876" refreshError="1"/>
      <sheetData sheetId="2877" refreshError="1"/>
      <sheetData sheetId="2878" refreshError="1"/>
      <sheetData sheetId="2879" refreshError="1"/>
      <sheetData sheetId="2880"/>
      <sheetData sheetId="2881"/>
      <sheetData sheetId="2882" refreshError="1"/>
      <sheetData sheetId="2883" refreshError="1"/>
      <sheetData sheetId="2884" refreshError="1"/>
      <sheetData sheetId="2885" refreshError="1"/>
      <sheetData sheetId="2886"/>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refreshError="1"/>
      <sheetData sheetId="2899" refreshError="1"/>
      <sheetData sheetId="2900" refreshError="1"/>
      <sheetData sheetId="2901" refreshError="1"/>
      <sheetData sheetId="2902"/>
      <sheetData sheetId="2903" refreshError="1"/>
      <sheetData sheetId="2904" refreshError="1"/>
      <sheetData sheetId="2905" refreshError="1"/>
      <sheetData sheetId="2906" refreshError="1"/>
      <sheetData sheetId="2907" refreshError="1"/>
      <sheetData sheetId="2908" refreshError="1"/>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sheetData sheetId="2929" refreshError="1"/>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refreshError="1"/>
      <sheetData sheetId="2963" refreshError="1"/>
      <sheetData sheetId="2964" refreshError="1"/>
      <sheetData sheetId="2965"/>
      <sheetData sheetId="2966"/>
      <sheetData sheetId="2967"/>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sheetData sheetId="2977"/>
      <sheetData sheetId="2978"/>
      <sheetData sheetId="2979" refreshError="1"/>
      <sheetData sheetId="2980" refreshError="1"/>
      <sheetData sheetId="2981"/>
      <sheetData sheetId="2982" refreshError="1"/>
      <sheetData sheetId="2983"/>
      <sheetData sheetId="2984"/>
      <sheetData sheetId="2985"/>
      <sheetData sheetId="2986" refreshError="1"/>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refreshError="1"/>
      <sheetData sheetId="2997"/>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sheetData sheetId="3177"/>
      <sheetData sheetId="3178"/>
      <sheetData sheetId="3179"/>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sheetData sheetId="3195"/>
      <sheetData sheetId="3196"/>
      <sheetData sheetId="3197"/>
      <sheetData sheetId="3198"/>
      <sheetData sheetId="3199"/>
      <sheetData sheetId="3200"/>
      <sheetData sheetId="3201"/>
      <sheetData sheetId="3202"/>
      <sheetData sheetId="3203"/>
      <sheetData sheetId="3204"/>
      <sheetData sheetId="3205"/>
      <sheetData sheetId="3206"/>
      <sheetData sheetId="3207" refreshError="1"/>
      <sheetData sheetId="3208" refreshError="1"/>
      <sheetData sheetId="3209" refreshError="1"/>
      <sheetData sheetId="3210" refreshError="1"/>
      <sheetData sheetId="3211"/>
      <sheetData sheetId="3212"/>
      <sheetData sheetId="3213"/>
      <sheetData sheetId="3214"/>
      <sheetData sheetId="3215"/>
      <sheetData sheetId="3216"/>
      <sheetData sheetId="3217"/>
      <sheetData sheetId="3218"/>
      <sheetData sheetId="3219"/>
      <sheetData sheetId="3220"/>
      <sheetData sheetId="3221"/>
      <sheetData sheetId="3222" refreshError="1"/>
      <sheetData sheetId="3223"/>
      <sheetData sheetId="3224"/>
      <sheetData sheetId="3225"/>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sheetData sheetId="3379" refreshError="1"/>
      <sheetData sheetId="3380" refreshError="1"/>
      <sheetData sheetId="3381" refreshError="1"/>
      <sheetData sheetId="3382" refreshError="1"/>
      <sheetData sheetId="3383" refreshError="1"/>
      <sheetData sheetId="3384" refreshError="1"/>
      <sheetData sheetId="3385"/>
      <sheetData sheetId="3386"/>
      <sheetData sheetId="3387"/>
      <sheetData sheetId="3388"/>
      <sheetData sheetId="3389"/>
      <sheetData sheetId="3390"/>
      <sheetData sheetId="3391"/>
      <sheetData sheetId="3392"/>
      <sheetData sheetId="3393"/>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sheetData sheetId="3470"/>
      <sheetData sheetId="3471"/>
      <sheetData sheetId="3472"/>
      <sheetData sheetId="3473"/>
      <sheetData sheetId="3474"/>
      <sheetData sheetId="3475"/>
      <sheetData sheetId="3476"/>
      <sheetData sheetId="3477"/>
      <sheetData sheetId="3478"/>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sheetData sheetId="3550"/>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sheetData sheetId="3573"/>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sheetData sheetId="3603"/>
      <sheetData sheetId="3604" refreshError="1"/>
      <sheetData sheetId="3605" refreshError="1"/>
      <sheetData sheetId="3606" refreshError="1"/>
      <sheetData sheetId="3607" refreshError="1"/>
      <sheetData sheetId="3608" refreshError="1"/>
      <sheetData sheetId="3609" refreshError="1"/>
      <sheetData sheetId="3610" refreshError="1"/>
      <sheetData sheetId="3611"/>
      <sheetData sheetId="3612"/>
      <sheetData sheetId="3613" refreshError="1"/>
      <sheetData sheetId="3614" refreshError="1"/>
      <sheetData sheetId="3615" refreshError="1"/>
      <sheetData sheetId="3616" refreshError="1"/>
      <sheetData sheetId="3617"/>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sheetData sheetId="3900"/>
      <sheetData sheetId="3901"/>
      <sheetData sheetId="3902"/>
      <sheetData sheetId="3903"/>
      <sheetData sheetId="3904"/>
      <sheetData sheetId="3905"/>
      <sheetData sheetId="3906"/>
      <sheetData sheetId="3907"/>
      <sheetData sheetId="3908"/>
      <sheetData sheetId="3909"/>
      <sheetData sheetId="3910"/>
      <sheetData sheetId="3911"/>
      <sheetData sheetId="3912"/>
      <sheetData sheetId="3913"/>
      <sheetData sheetId="3914"/>
      <sheetData sheetId="3915"/>
      <sheetData sheetId="3916"/>
      <sheetData sheetId="3917"/>
      <sheetData sheetId="3918"/>
      <sheetData sheetId="3919"/>
      <sheetData sheetId="3920"/>
      <sheetData sheetId="3921"/>
      <sheetData sheetId="3922"/>
      <sheetData sheetId="3923"/>
      <sheetData sheetId="3924"/>
      <sheetData sheetId="3925"/>
      <sheetData sheetId="3926"/>
      <sheetData sheetId="3927"/>
      <sheetData sheetId="3928"/>
      <sheetData sheetId="3929"/>
      <sheetData sheetId="3930"/>
      <sheetData sheetId="3931"/>
      <sheetData sheetId="3932"/>
      <sheetData sheetId="3933"/>
      <sheetData sheetId="3934"/>
      <sheetData sheetId="3935"/>
      <sheetData sheetId="3936"/>
      <sheetData sheetId="3937"/>
      <sheetData sheetId="3938"/>
      <sheetData sheetId="3939"/>
      <sheetData sheetId="3940"/>
      <sheetData sheetId="3941"/>
      <sheetData sheetId="3942"/>
      <sheetData sheetId="3943"/>
      <sheetData sheetId="3944"/>
      <sheetData sheetId="3945"/>
      <sheetData sheetId="3946"/>
      <sheetData sheetId="3947"/>
      <sheetData sheetId="3948"/>
      <sheetData sheetId="3949"/>
      <sheetData sheetId="3950"/>
      <sheetData sheetId="3951"/>
      <sheetData sheetId="3952"/>
      <sheetData sheetId="3953"/>
      <sheetData sheetId="3954"/>
      <sheetData sheetId="3955"/>
      <sheetData sheetId="3956"/>
      <sheetData sheetId="3957"/>
      <sheetData sheetId="3958"/>
      <sheetData sheetId="3959"/>
      <sheetData sheetId="3960"/>
      <sheetData sheetId="3961"/>
      <sheetData sheetId="3962"/>
      <sheetData sheetId="3963"/>
      <sheetData sheetId="3964"/>
      <sheetData sheetId="3965"/>
      <sheetData sheetId="3966"/>
      <sheetData sheetId="3967"/>
      <sheetData sheetId="3968"/>
      <sheetData sheetId="3969"/>
      <sheetData sheetId="3970"/>
      <sheetData sheetId="3971"/>
      <sheetData sheetId="3972"/>
      <sheetData sheetId="3973"/>
      <sheetData sheetId="3974"/>
      <sheetData sheetId="3975"/>
      <sheetData sheetId="3976"/>
      <sheetData sheetId="3977"/>
      <sheetData sheetId="3978"/>
      <sheetData sheetId="3979"/>
      <sheetData sheetId="3980"/>
      <sheetData sheetId="3981"/>
      <sheetData sheetId="3982"/>
      <sheetData sheetId="3983"/>
      <sheetData sheetId="3984"/>
      <sheetData sheetId="3985"/>
      <sheetData sheetId="3986"/>
      <sheetData sheetId="3987"/>
      <sheetData sheetId="3988"/>
      <sheetData sheetId="3989"/>
      <sheetData sheetId="3990"/>
      <sheetData sheetId="3991"/>
      <sheetData sheetId="3992"/>
      <sheetData sheetId="3993"/>
      <sheetData sheetId="3994"/>
      <sheetData sheetId="3995"/>
      <sheetData sheetId="3996"/>
      <sheetData sheetId="3997"/>
      <sheetData sheetId="3998"/>
      <sheetData sheetId="3999"/>
      <sheetData sheetId="4000"/>
      <sheetData sheetId="4001"/>
      <sheetData sheetId="4002"/>
      <sheetData sheetId="4003"/>
      <sheetData sheetId="4004"/>
      <sheetData sheetId="4005"/>
      <sheetData sheetId="4006"/>
      <sheetData sheetId="4007"/>
      <sheetData sheetId="4008"/>
      <sheetData sheetId="4009"/>
      <sheetData sheetId="4010"/>
      <sheetData sheetId="4011"/>
      <sheetData sheetId="4012"/>
      <sheetData sheetId="4013"/>
      <sheetData sheetId="4014"/>
      <sheetData sheetId="4015"/>
      <sheetData sheetId="4016"/>
      <sheetData sheetId="4017"/>
      <sheetData sheetId="4018"/>
      <sheetData sheetId="4019"/>
      <sheetData sheetId="4020"/>
      <sheetData sheetId="4021"/>
      <sheetData sheetId="4022"/>
      <sheetData sheetId="4023"/>
      <sheetData sheetId="4024"/>
      <sheetData sheetId="4025"/>
      <sheetData sheetId="4026"/>
      <sheetData sheetId="4027"/>
      <sheetData sheetId="4028"/>
      <sheetData sheetId="4029"/>
      <sheetData sheetId="4030"/>
      <sheetData sheetId="4031"/>
      <sheetData sheetId="4032"/>
      <sheetData sheetId="4033"/>
      <sheetData sheetId="4034"/>
      <sheetData sheetId="4035"/>
      <sheetData sheetId="4036"/>
      <sheetData sheetId="4037"/>
      <sheetData sheetId="4038"/>
      <sheetData sheetId="4039"/>
      <sheetData sheetId="4040"/>
      <sheetData sheetId="4041"/>
      <sheetData sheetId="4042"/>
      <sheetData sheetId="4043"/>
      <sheetData sheetId="4044"/>
      <sheetData sheetId="4045"/>
      <sheetData sheetId="4046"/>
      <sheetData sheetId="4047"/>
      <sheetData sheetId="4048"/>
      <sheetData sheetId="4049"/>
      <sheetData sheetId="4050"/>
      <sheetData sheetId="4051"/>
      <sheetData sheetId="4052"/>
      <sheetData sheetId="4053"/>
      <sheetData sheetId="4054"/>
      <sheetData sheetId="4055"/>
      <sheetData sheetId="4056"/>
      <sheetData sheetId="4057"/>
      <sheetData sheetId="4058"/>
      <sheetData sheetId="4059"/>
      <sheetData sheetId="4060"/>
      <sheetData sheetId="4061"/>
      <sheetData sheetId="4062"/>
      <sheetData sheetId="4063"/>
      <sheetData sheetId="4064"/>
      <sheetData sheetId="4065"/>
      <sheetData sheetId="4066"/>
      <sheetData sheetId="4067"/>
      <sheetData sheetId="4068"/>
      <sheetData sheetId="4069"/>
      <sheetData sheetId="4070"/>
      <sheetData sheetId="4071"/>
      <sheetData sheetId="4072"/>
      <sheetData sheetId="4073"/>
      <sheetData sheetId="4074"/>
      <sheetData sheetId="4075"/>
      <sheetData sheetId="4076"/>
      <sheetData sheetId="4077"/>
      <sheetData sheetId="4078"/>
      <sheetData sheetId="4079"/>
      <sheetData sheetId="4080"/>
      <sheetData sheetId="4081"/>
      <sheetData sheetId="4082"/>
      <sheetData sheetId="4083"/>
      <sheetData sheetId="4084"/>
      <sheetData sheetId="4085"/>
      <sheetData sheetId="4086"/>
      <sheetData sheetId="4087"/>
      <sheetData sheetId="4088"/>
      <sheetData sheetId="4089"/>
      <sheetData sheetId="4090"/>
      <sheetData sheetId="4091"/>
      <sheetData sheetId="4092"/>
      <sheetData sheetId="4093"/>
      <sheetData sheetId="4094"/>
      <sheetData sheetId="4095"/>
      <sheetData sheetId="4096"/>
      <sheetData sheetId="4097"/>
      <sheetData sheetId="4098"/>
      <sheetData sheetId="4099"/>
      <sheetData sheetId="4100"/>
      <sheetData sheetId="4101"/>
      <sheetData sheetId="4102"/>
      <sheetData sheetId="4103"/>
      <sheetData sheetId="4104"/>
      <sheetData sheetId="4105"/>
      <sheetData sheetId="4106"/>
      <sheetData sheetId="4107"/>
      <sheetData sheetId="4108"/>
      <sheetData sheetId="4109"/>
      <sheetData sheetId="4110"/>
      <sheetData sheetId="4111"/>
      <sheetData sheetId="4112"/>
      <sheetData sheetId="4113"/>
      <sheetData sheetId="4114"/>
      <sheetData sheetId="4115"/>
      <sheetData sheetId="4116"/>
      <sheetData sheetId="4117"/>
      <sheetData sheetId="4118"/>
      <sheetData sheetId="4119"/>
      <sheetData sheetId="4120"/>
      <sheetData sheetId="4121"/>
      <sheetData sheetId="4122"/>
      <sheetData sheetId="4123"/>
      <sheetData sheetId="4124"/>
      <sheetData sheetId="4125"/>
      <sheetData sheetId="4126"/>
      <sheetData sheetId="4127"/>
      <sheetData sheetId="4128"/>
      <sheetData sheetId="4129"/>
      <sheetData sheetId="4130"/>
      <sheetData sheetId="4131"/>
      <sheetData sheetId="4132"/>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sheetData sheetId="4850"/>
      <sheetData sheetId="4851"/>
      <sheetData sheetId="4852"/>
      <sheetData sheetId="4853"/>
      <sheetData sheetId="4854"/>
      <sheetData sheetId="4855"/>
      <sheetData sheetId="4856"/>
      <sheetData sheetId="4857"/>
      <sheetData sheetId="4858"/>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sheetData sheetId="4918"/>
      <sheetData sheetId="4919"/>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sheetData sheetId="6345"/>
      <sheetData sheetId="6346"/>
      <sheetData sheetId="6347"/>
      <sheetData sheetId="6348"/>
      <sheetData sheetId="6349"/>
      <sheetData sheetId="6350"/>
      <sheetData sheetId="6351"/>
      <sheetData sheetId="6352"/>
      <sheetData sheetId="6353"/>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sheetData sheetId="6410"/>
      <sheetData sheetId="6411"/>
      <sheetData sheetId="6412"/>
      <sheetData sheetId="6413"/>
      <sheetData sheetId="6414"/>
      <sheetData sheetId="6415"/>
      <sheetData sheetId="6416"/>
      <sheetData sheetId="6417"/>
      <sheetData sheetId="6418"/>
      <sheetData sheetId="6419"/>
      <sheetData sheetId="6420"/>
      <sheetData sheetId="6421"/>
      <sheetData sheetId="6422"/>
      <sheetData sheetId="6423"/>
      <sheetData sheetId="6424"/>
      <sheetData sheetId="6425"/>
      <sheetData sheetId="6426"/>
      <sheetData sheetId="6427"/>
      <sheetData sheetId="6428"/>
      <sheetData sheetId="6429"/>
      <sheetData sheetId="6430"/>
      <sheetData sheetId="6431"/>
      <sheetData sheetId="6432"/>
      <sheetData sheetId="6433"/>
      <sheetData sheetId="6434"/>
      <sheetData sheetId="6435"/>
      <sheetData sheetId="6436"/>
      <sheetData sheetId="6437"/>
      <sheetData sheetId="6438"/>
      <sheetData sheetId="6439"/>
      <sheetData sheetId="6440"/>
      <sheetData sheetId="6441"/>
      <sheetData sheetId="6442"/>
      <sheetData sheetId="6443"/>
      <sheetData sheetId="6444"/>
      <sheetData sheetId="6445"/>
      <sheetData sheetId="6446"/>
      <sheetData sheetId="6447"/>
      <sheetData sheetId="6448"/>
      <sheetData sheetId="6449"/>
      <sheetData sheetId="6450"/>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sheetData sheetId="6531"/>
      <sheetData sheetId="6532"/>
      <sheetData sheetId="6533"/>
      <sheetData sheetId="6534"/>
      <sheetData sheetId="6535"/>
      <sheetData sheetId="6536"/>
      <sheetData sheetId="6537"/>
      <sheetData sheetId="6538"/>
      <sheetData sheetId="6539"/>
      <sheetData sheetId="6540"/>
      <sheetData sheetId="6541"/>
      <sheetData sheetId="6542"/>
      <sheetData sheetId="6543"/>
      <sheetData sheetId="6544"/>
      <sheetData sheetId="6545"/>
      <sheetData sheetId="6546"/>
      <sheetData sheetId="6547"/>
      <sheetData sheetId="6548"/>
      <sheetData sheetId="6549"/>
      <sheetData sheetId="6550"/>
      <sheetData sheetId="6551"/>
      <sheetData sheetId="6552"/>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sheetData sheetId="6600"/>
      <sheetData sheetId="6601"/>
      <sheetData sheetId="6602"/>
      <sheetData sheetId="6603"/>
      <sheetData sheetId="6604"/>
      <sheetData sheetId="6605"/>
      <sheetData sheetId="6606"/>
      <sheetData sheetId="6607"/>
      <sheetData sheetId="6608"/>
      <sheetData sheetId="6609"/>
      <sheetData sheetId="6610"/>
      <sheetData sheetId="6611"/>
      <sheetData sheetId="6612"/>
      <sheetData sheetId="6613"/>
      <sheetData sheetId="6614"/>
      <sheetData sheetId="6615"/>
      <sheetData sheetId="6616"/>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sheetData sheetId="6706"/>
      <sheetData sheetId="6707"/>
      <sheetData sheetId="6708"/>
      <sheetData sheetId="6709"/>
      <sheetData sheetId="6710"/>
      <sheetData sheetId="6711"/>
      <sheetData sheetId="6712"/>
      <sheetData sheetId="6713"/>
      <sheetData sheetId="6714"/>
      <sheetData sheetId="6715"/>
      <sheetData sheetId="6716"/>
      <sheetData sheetId="6717"/>
      <sheetData sheetId="6718"/>
      <sheetData sheetId="6719"/>
      <sheetData sheetId="6720"/>
      <sheetData sheetId="6721"/>
      <sheetData sheetId="6722"/>
      <sheetData sheetId="6723"/>
      <sheetData sheetId="6724"/>
      <sheetData sheetId="6725"/>
      <sheetData sheetId="6726"/>
      <sheetData sheetId="6727"/>
      <sheetData sheetId="6728"/>
      <sheetData sheetId="6729"/>
      <sheetData sheetId="6730"/>
      <sheetData sheetId="6731"/>
      <sheetData sheetId="6732"/>
      <sheetData sheetId="6733"/>
      <sheetData sheetId="6734"/>
      <sheetData sheetId="6735"/>
      <sheetData sheetId="6736"/>
      <sheetData sheetId="6737"/>
      <sheetData sheetId="6738"/>
      <sheetData sheetId="6739"/>
      <sheetData sheetId="6740"/>
      <sheetData sheetId="6741"/>
      <sheetData sheetId="6742"/>
      <sheetData sheetId="6743"/>
      <sheetData sheetId="6744"/>
      <sheetData sheetId="6745"/>
      <sheetData sheetId="6746"/>
      <sheetData sheetId="6747"/>
      <sheetData sheetId="6748"/>
      <sheetData sheetId="6749"/>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sheetData sheetId="6773"/>
      <sheetData sheetId="6774"/>
      <sheetData sheetId="6775"/>
      <sheetData sheetId="6776"/>
      <sheetData sheetId="6777"/>
      <sheetData sheetId="6778"/>
      <sheetData sheetId="6779"/>
      <sheetData sheetId="6780"/>
      <sheetData sheetId="6781"/>
      <sheetData sheetId="6782"/>
      <sheetData sheetId="6783"/>
      <sheetData sheetId="6784"/>
      <sheetData sheetId="6785"/>
      <sheetData sheetId="6786"/>
      <sheetData sheetId="6787"/>
      <sheetData sheetId="6788"/>
      <sheetData sheetId="6789"/>
      <sheetData sheetId="6790"/>
      <sheetData sheetId="6791"/>
      <sheetData sheetId="6792"/>
      <sheetData sheetId="6793"/>
      <sheetData sheetId="6794"/>
      <sheetData sheetId="6795"/>
      <sheetData sheetId="6796"/>
      <sheetData sheetId="6797"/>
      <sheetData sheetId="6798"/>
      <sheetData sheetId="6799"/>
      <sheetData sheetId="6800"/>
      <sheetData sheetId="6801"/>
      <sheetData sheetId="6802"/>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sheetData sheetId="6941"/>
      <sheetData sheetId="6942"/>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sheetData sheetId="6987"/>
      <sheetData sheetId="6988"/>
      <sheetData sheetId="6989"/>
      <sheetData sheetId="6990"/>
      <sheetData sheetId="6991"/>
      <sheetData sheetId="6992"/>
      <sheetData sheetId="6993"/>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sheetData sheetId="7027"/>
      <sheetData sheetId="7028"/>
      <sheetData sheetId="7029"/>
      <sheetData sheetId="7030"/>
      <sheetData sheetId="7031"/>
      <sheetData sheetId="7032"/>
      <sheetData sheetId="7033"/>
      <sheetData sheetId="7034"/>
      <sheetData sheetId="7035"/>
      <sheetData sheetId="7036"/>
      <sheetData sheetId="7037"/>
      <sheetData sheetId="7038"/>
      <sheetData sheetId="7039"/>
      <sheetData sheetId="7040"/>
      <sheetData sheetId="7041"/>
      <sheetData sheetId="7042"/>
      <sheetData sheetId="7043"/>
      <sheetData sheetId="7044"/>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sheetData sheetId="7067"/>
      <sheetData sheetId="7068"/>
      <sheetData sheetId="7069"/>
      <sheetData sheetId="7070"/>
      <sheetData sheetId="7071"/>
      <sheetData sheetId="7072"/>
      <sheetData sheetId="7073"/>
      <sheetData sheetId="7074"/>
      <sheetData sheetId="7075"/>
      <sheetData sheetId="7076"/>
      <sheetData sheetId="7077"/>
      <sheetData sheetId="7078"/>
      <sheetData sheetId="7079"/>
      <sheetData sheetId="7080"/>
      <sheetData sheetId="7081"/>
      <sheetData sheetId="7082"/>
      <sheetData sheetId="7083"/>
      <sheetData sheetId="7084"/>
      <sheetData sheetId="7085"/>
      <sheetData sheetId="7086"/>
      <sheetData sheetId="7087"/>
      <sheetData sheetId="7088"/>
      <sheetData sheetId="7089"/>
      <sheetData sheetId="7090"/>
      <sheetData sheetId="7091"/>
      <sheetData sheetId="7092"/>
      <sheetData sheetId="7093"/>
      <sheetData sheetId="7094"/>
      <sheetData sheetId="7095"/>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sheetData sheetId="7109"/>
      <sheetData sheetId="7110"/>
      <sheetData sheetId="7111"/>
      <sheetData sheetId="7112"/>
      <sheetData sheetId="7113"/>
      <sheetData sheetId="7114"/>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sheetData sheetId="7137"/>
      <sheetData sheetId="7138"/>
      <sheetData sheetId="7139"/>
      <sheetData sheetId="7140"/>
      <sheetData sheetId="7141"/>
      <sheetData sheetId="7142"/>
      <sheetData sheetId="7143"/>
      <sheetData sheetId="7144"/>
      <sheetData sheetId="7145"/>
      <sheetData sheetId="7146"/>
      <sheetData sheetId="7147"/>
      <sheetData sheetId="7148"/>
      <sheetData sheetId="7149"/>
      <sheetData sheetId="7150"/>
      <sheetData sheetId="7151"/>
      <sheetData sheetId="7152"/>
      <sheetData sheetId="7153"/>
      <sheetData sheetId="7154"/>
      <sheetData sheetId="7155"/>
      <sheetData sheetId="7156"/>
      <sheetData sheetId="7157"/>
      <sheetData sheetId="7158"/>
      <sheetData sheetId="7159"/>
      <sheetData sheetId="7160"/>
      <sheetData sheetId="7161"/>
      <sheetData sheetId="7162"/>
      <sheetData sheetId="7163"/>
      <sheetData sheetId="7164"/>
      <sheetData sheetId="7165"/>
      <sheetData sheetId="7166"/>
      <sheetData sheetId="7167"/>
      <sheetData sheetId="7168"/>
      <sheetData sheetId="7169"/>
      <sheetData sheetId="7170"/>
      <sheetData sheetId="7171"/>
      <sheetData sheetId="7172"/>
      <sheetData sheetId="7173"/>
      <sheetData sheetId="7174"/>
      <sheetData sheetId="7175"/>
      <sheetData sheetId="7176"/>
      <sheetData sheetId="7177"/>
      <sheetData sheetId="7178"/>
      <sheetData sheetId="7179"/>
      <sheetData sheetId="7180"/>
      <sheetData sheetId="7181"/>
      <sheetData sheetId="7182"/>
      <sheetData sheetId="7183"/>
      <sheetData sheetId="7184"/>
      <sheetData sheetId="7185"/>
      <sheetData sheetId="7186"/>
      <sheetData sheetId="7187"/>
      <sheetData sheetId="7188"/>
      <sheetData sheetId="7189"/>
      <sheetData sheetId="7190"/>
      <sheetData sheetId="7191"/>
      <sheetData sheetId="7192"/>
      <sheetData sheetId="7193"/>
      <sheetData sheetId="7194"/>
      <sheetData sheetId="7195"/>
      <sheetData sheetId="7196"/>
      <sheetData sheetId="7197"/>
      <sheetData sheetId="7198"/>
      <sheetData sheetId="7199"/>
      <sheetData sheetId="7200"/>
      <sheetData sheetId="7201"/>
      <sheetData sheetId="7202"/>
      <sheetData sheetId="7203"/>
      <sheetData sheetId="7204"/>
      <sheetData sheetId="7205"/>
      <sheetData sheetId="7206"/>
      <sheetData sheetId="7207"/>
      <sheetData sheetId="7208"/>
      <sheetData sheetId="7209"/>
      <sheetData sheetId="7210"/>
      <sheetData sheetId="7211"/>
      <sheetData sheetId="7212"/>
      <sheetData sheetId="7213"/>
      <sheetData sheetId="7214"/>
      <sheetData sheetId="7215"/>
      <sheetData sheetId="7216"/>
      <sheetData sheetId="7217"/>
      <sheetData sheetId="7218"/>
      <sheetData sheetId="7219"/>
      <sheetData sheetId="7220"/>
      <sheetData sheetId="7221"/>
      <sheetData sheetId="7222"/>
      <sheetData sheetId="7223"/>
      <sheetData sheetId="7224"/>
      <sheetData sheetId="7225"/>
      <sheetData sheetId="7226"/>
      <sheetData sheetId="7227"/>
      <sheetData sheetId="7228"/>
      <sheetData sheetId="7229"/>
      <sheetData sheetId="7230"/>
      <sheetData sheetId="7231"/>
      <sheetData sheetId="7232"/>
      <sheetData sheetId="7233"/>
      <sheetData sheetId="7234"/>
      <sheetData sheetId="7235"/>
      <sheetData sheetId="7236"/>
      <sheetData sheetId="7237"/>
      <sheetData sheetId="7238"/>
      <sheetData sheetId="7239"/>
      <sheetData sheetId="7240"/>
      <sheetData sheetId="7241"/>
      <sheetData sheetId="7242"/>
      <sheetData sheetId="7243"/>
      <sheetData sheetId="7244"/>
      <sheetData sheetId="7245"/>
      <sheetData sheetId="7246"/>
      <sheetData sheetId="7247"/>
      <sheetData sheetId="7248"/>
      <sheetData sheetId="7249"/>
      <sheetData sheetId="7250"/>
      <sheetData sheetId="7251"/>
      <sheetData sheetId="7252"/>
      <sheetData sheetId="7253"/>
      <sheetData sheetId="7254"/>
      <sheetData sheetId="7255"/>
      <sheetData sheetId="7256"/>
      <sheetData sheetId="7257"/>
      <sheetData sheetId="7258"/>
      <sheetData sheetId="7259"/>
      <sheetData sheetId="7260"/>
      <sheetData sheetId="7261"/>
      <sheetData sheetId="7262"/>
      <sheetData sheetId="7263"/>
      <sheetData sheetId="7264"/>
      <sheetData sheetId="7265"/>
      <sheetData sheetId="7266"/>
      <sheetData sheetId="7267"/>
      <sheetData sheetId="7268"/>
      <sheetData sheetId="7269"/>
      <sheetData sheetId="7270"/>
      <sheetData sheetId="7271"/>
      <sheetData sheetId="7272"/>
      <sheetData sheetId="7273"/>
      <sheetData sheetId="7274"/>
      <sheetData sheetId="7275"/>
      <sheetData sheetId="7276"/>
      <sheetData sheetId="7277"/>
      <sheetData sheetId="7278"/>
      <sheetData sheetId="7279"/>
      <sheetData sheetId="7280"/>
      <sheetData sheetId="7281"/>
      <sheetData sheetId="7282"/>
      <sheetData sheetId="7283"/>
      <sheetData sheetId="7284"/>
      <sheetData sheetId="7285"/>
      <sheetData sheetId="7286"/>
      <sheetData sheetId="7287"/>
      <sheetData sheetId="7288"/>
      <sheetData sheetId="7289"/>
      <sheetData sheetId="7290"/>
      <sheetData sheetId="7291"/>
      <sheetData sheetId="7292"/>
      <sheetData sheetId="7293"/>
      <sheetData sheetId="7294"/>
      <sheetData sheetId="7295"/>
      <sheetData sheetId="7296"/>
      <sheetData sheetId="7297"/>
      <sheetData sheetId="7298"/>
      <sheetData sheetId="7299"/>
      <sheetData sheetId="7300"/>
      <sheetData sheetId="7301"/>
      <sheetData sheetId="7302"/>
      <sheetData sheetId="7303"/>
      <sheetData sheetId="7304"/>
      <sheetData sheetId="7305"/>
      <sheetData sheetId="7306"/>
      <sheetData sheetId="7307"/>
      <sheetData sheetId="7308"/>
      <sheetData sheetId="7309"/>
      <sheetData sheetId="7310"/>
      <sheetData sheetId="7311"/>
      <sheetData sheetId="7312"/>
      <sheetData sheetId="7313"/>
      <sheetData sheetId="7314"/>
      <sheetData sheetId="7315"/>
      <sheetData sheetId="7316"/>
      <sheetData sheetId="7317"/>
      <sheetData sheetId="7318"/>
      <sheetData sheetId="7319"/>
      <sheetData sheetId="7320"/>
      <sheetData sheetId="7321"/>
      <sheetData sheetId="7322"/>
      <sheetData sheetId="7323"/>
      <sheetData sheetId="7324"/>
      <sheetData sheetId="7325"/>
      <sheetData sheetId="7326"/>
      <sheetData sheetId="7327"/>
      <sheetData sheetId="7328"/>
      <sheetData sheetId="7329"/>
      <sheetData sheetId="7330"/>
      <sheetData sheetId="7331"/>
      <sheetData sheetId="7332"/>
      <sheetData sheetId="7333"/>
      <sheetData sheetId="7334"/>
      <sheetData sheetId="7335"/>
      <sheetData sheetId="7336"/>
      <sheetData sheetId="7337"/>
      <sheetData sheetId="7338"/>
      <sheetData sheetId="7339"/>
      <sheetData sheetId="7340"/>
      <sheetData sheetId="7341"/>
      <sheetData sheetId="7342"/>
      <sheetData sheetId="7343"/>
      <sheetData sheetId="7344"/>
      <sheetData sheetId="7345"/>
      <sheetData sheetId="7346"/>
      <sheetData sheetId="7347"/>
      <sheetData sheetId="7348"/>
      <sheetData sheetId="7349"/>
      <sheetData sheetId="7350"/>
      <sheetData sheetId="7351"/>
      <sheetData sheetId="7352"/>
      <sheetData sheetId="7353"/>
      <sheetData sheetId="7354"/>
      <sheetData sheetId="7355"/>
      <sheetData sheetId="7356"/>
      <sheetData sheetId="7357"/>
      <sheetData sheetId="7358"/>
      <sheetData sheetId="7359"/>
      <sheetData sheetId="7360"/>
      <sheetData sheetId="7361"/>
      <sheetData sheetId="7362"/>
      <sheetData sheetId="7363"/>
      <sheetData sheetId="7364"/>
      <sheetData sheetId="7365"/>
      <sheetData sheetId="7366"/>
      <sheetData sheetId="7367"/>
      <sheetData sheetId="7368"/>
      <sheetData sheetId="7369"/>
      <sheetData sheetId="7370"/>
      <sheetData sheetId="7371"/>
      <sheetData sheetId="7372"/>
      <sheetData sheetId="7373"/>
      <sheetData sheetId="7374"/>
      <sheetData sheetId="7375"/>
      <sheetData sheetId="7376"/>
      <sheetData sheetId="7377"/>
      <sheetData sheetId="7378"/>
      <sheetData sheetId="7379"/>
      <sheetData sheetId="7380"/>
      <sheetData sheetId="7381"/>
      <sheetData sheetId="7382"/>
      <sheetData sheetId="7383"/>
      <sheetData sheetId="7384"/>
      <sheetData sheetId="7385"/>
      <sheetData sheetId="7386"/>
      <sheetData sheetId="7387"/>
      <sheetData sheetId="7388"/>
      <sheetData sheetId="7389"/>
      <sheetData sheetId="7390"/>
      <sheetData sheetId="7391"/>
      <sheetData sheetId="7392"/>
      <sheetData sheetId="7393"/>
      <sheetData sheetId="7394"/>
      <sheetData sheetId="7395"/>
      <sheetData sheetId="7396"/>
      <sheetData sheetId="7397"/>
      <sheetData sheetId="7398"/>
      <sheetData sheetId="7399"/>
      <sheetData sheetId="7400"/>
      <sheetData sheetId="7401"/>
      <sheetData sheetId="7402"/>
      <sheetData sheetId="7403"/>
      <sheetData sheetId="7404"/>
      <sheetData sheetId="7405"/>
      <sheetData sheetId="7406"/>
      <sheetData sheetId="7407"/>
      <sheetData sheetId="7408"/>
      <sheetData sheetId="7409"/>
      <sheetData sheetId="7410"/>
      <sheetData sheetId="7411"/>
      <sheetData sheetId="7412"/>
      <sheetData sheetId="7413"/>
      <sheetData sheetId="7414"/>
      <sheetData sheetId="7415"/>
      <sheetData sheetId="7416"/>
      <sheetData sheetId="7417"/>
      <sheetData sheetId="7418"/>
      <sheetData sheetId="7419"/>
      <sheetData sheetId="7420"/>
      <sheetData sheetId="7421"/>
      <sheetData sheetId="7422"/>
      <sheetData sheetId="7423"/>
      <sheetData sheetId="7424"/>
      <sheetData sheetId="7425"/>
      <sheetData sheetId="7426"/>
      <sheetData sheetId="7427"/>
      <sheetData sheetId="7428"/>
      <sheetData sheetId="7429"/>
      <sheetData sheetId="7430"/>
      <sheetData sheetId="7431"/>
      <sheetData sheetId="7432"/>
      <sheetData sheetId="7433"/>
      <sheetData sheetId="7434"/>
      <sheetData sheetId="7435"/>
      <sheetData sheetId="7436"/>
      <sheetData sheetId="7437"/>
      <sheetData sheetId="7438"/>
      <sheetData sheetId="7439"/>
      <sheetData sheetId="7440"/>
      <sheetData sheetId="7441"/>
      <sheetData sheetId="7442"/>
      <sheetData sheetId="7443"/>
      <sheetData sheetId="7444"/>
      <sheetData sheetId="7445"/>
      <sheetData sheetId="7446"/>
      <sheetData sheetId="7447"/>
      <sheetData sheetId="7448"/>
      <sheetData sheetId="7449"/>
      <sheetData sheetId="7450"/>
      <sheetData sheetId="7451"/>
      <sheetData sheetId="7452"/>
      <sheetData sheetId="7453"/>
      <sheetData sheetId="7454"/>
      <sheetData sheetId="7455"/>
      <sheetData sheetId="7456"/>
      <sheetData sheetId="7457"/>
      <sheetData sheetId="7458"/>
      <sheetData sheetId="7459"/>
      <sheetData sheetId="7460"/>
      <sheetData sheetId="7461"/>
      <sheetData sheetId="7462"/>
      <sheetData sheetId="7463"/>
      <sheetData sheetId="7464"/>
      <sheetData sheetId="7465"/>
      <sheetData sheetId="7466"/>
      <sheetData sheetId="7467"/>
      <sheetData sheetId="7468"/>
      <sheetData sheetId="7469"/>
      <sheetData sheetId="7470"/>
      <sheetData sheetId="7471"/>
      <sheetData sheetId="7472"/>
      <sheetData sheetId="7473"/>
      <sheetData sheetId="7474"/>
      <sheetData sheetId="7475"/>
      <sheetData sheetId="7476"/>
      <sheetData sheetId="7477"/>
      <sheetData sheetId="7478"/>
      <sheetData sheetId="7479"/>
      <sheetData sheetId="7480"/>
      <sheetData sheetId="7481"/>
      <sheetData sheetId="7482"/>
      <sheetData sheetId="7483"/>
      <sheetData sheetId="7484"/>
      <sheetData sheetId="7485"/>
      <sheetData sheetId="7486"/>
      <sheetData sheetId="7487"/>
      <sheetData sheetId="7488"/>
      <sheetData sheetId="7489"/>
      <sheetData sheetId="7490"/>
      <sheetData sheetId="7491"/>
      <sheetData sheetId="7492"/>
      <sheetData sheetId="7493"/>
      <sheetData sheetId="7494"/>
      <sheetData sheetId="7495"/>
      <sheetData sheetId="7496"/>
      <sheetData sheetId="7497"/>
      <sheetData sheetId="7498"/>
      <sheetData sheetId="7499"/>
      <sheetData sheetId="7500"/>
      <sheetData sheetId="7501"/>
      <sheetData sheetId="7502"/>
      <sheetData sheetId="7503"/>
      <sheetData sheetId="7504"/>
      <sheetData sheetId="7505"/>
      <sheetData sheetId="7506"/>
      <sheetData sheetId="7507"/>
      <sheetData sheetId="7508"/>
      <sheetData sheetId="7509"/>
      <sheetData sheetId="7510"/>
      <sheetData sheetId="7511"/>
      <sheetData sheetId="7512"/>
      <sheetData sheetId="7513"/>
      <sheetData sheetId="7514"/>
      <sheetData sheetId="7515"/>
      <sheetData sheetId="7516"/>
      <sheetData sheetId="7517"/>
      <sheetData sheetId="7518"/>
      <sheetData sheetId="7519"/>
      <sheetData sheetId="7520"/>
      <sheetData sheetId="7521"/>
      <sheetData sheetId="7522"/>
      <sheetData sheetId="7523"/>
      <sheetData sheetId="7524"/>
      <sheetData sheetId="7525"/>
      <sheetData sheetId="7526"/>
      <sheetData sheetId="7527"/>
      <sheetData sheetId="7528"/>
      <sheetData sheetId="7529"/>
      <sheetData sheetId="7530"/>
      <sheetData sheetId="7531"/>
      <sheetData sheetId="7532"/>
      <sheetData sheetId="7533"/>
      <sheetData sheetId="7534"/>
      <sheetData sheetId="7535"/>
      <sheetData sheetId="7536"/>
      <sheetData sheetId="7537"/>
      <sheetData sheetId="7538"/>
      <sheetData sheetId="7539"/>
      <sheetData sheetId="7540"/>
      <sheetData sheetId="7541"/>
      <sheetData sheetId="7542"/>
      <sheetData sheetId="7543"/>
      <sheetData sheetId="7544"/>
      <sheetData sheetId="7545"/>
      <sheetData sheetId="7546"/>
      <sheetData sheetId="7547"/>
      <sheetData sheetId="7548"/>
      <sheetData sheetId="7549"/>
      <sheetData sheetId="7550"/>
      <sheetData sheetId="7551"/>
      <sheetData sheetId="7552"/>
      <sheetData sheetId="7553"/>
      <sheetData sheetId="7554"/>
      <sheetData sheetId="7555"/>
      <sheetData sheetId="7556"/>
      <sheetData sheetId="7557"/>
      <sheetData sheetId="7558"/>
      <sheetData sheetId="7559"/>
      <sheetData sheetId="7560"/>
      <sheetData sheetId="7561"/>
      <sheetData sheetId="7562"/>
      <sheetData sheetId="7563"/>
      <sheetData sheetId="7564"/>
      <sheetData sheetId="7565"/>
      <sheetData sheetId="7566"/>
      <sheetData sheetId="7567"/>
      <sheetData sheetId="7568"/>
      <sheetData sheetId="7569"/>
      <sheetData sheetId="7570"/>
      <sheetData sheetId="7571"/>
      <sheetData sheetId="7572"/>
      <sheetData sheetId="7573"/>
      <sheetData sheetId="7574"/>
      <sheetData sheetId="7575"/>
      <sheetData sheetId="7576"/>
      <sheetData sheetId="7577"/>
      <sheetData sheetId="7578"/>
      <sheetData sheetId="7579"/>
      <sheetData sheetId="7580"/>
      <sheetData sheetId="7581"/>
      <sheetData sheetId="7582"/>
      <sheetData sheetId="7583"/>
      <sheetData sheetId="7584"/>
      <sheetData sheetId="7585"/>
      <sheetData sheetId="7586"/>
      <sheetData sheetId="7587"/>
      <sheetData sheetId="7588"/>
      <sheetData sheetId="7589"/>
      <sheetData sheetId="7590"/>
      <sheetData sheetId="7591"/>
      <sheetData sheetId="7592"/>
      <sheetData sheetId="7593"/>
      <sheetData sheetId="7594"/>
      <sheetData sheetId="7595"/>
      <sheetData sheetId="7596"/>
      <sheetData sheetId="7597"/>
      <sheetData sheetId="7598"/>
      <sheetData sheetId="7599"/>
      <sheetData sheetId="7600"/>
      <sheetData sheetId="7601"/>
      <sheetData sheetId="7602"/>
      <sheetData sheetId="7603"/>
      <sheetData sheetId="7604"/>
      <sheetData sheetId="7605"/>
      <sheetData sheetId="7606"/>
      <sheetData sheetId="7607"/>
      <sheetData sheetId="7608"/>
      <sheetData sheetId="7609"/>
      <sheetData sheetId="7610"/>
      <sheetData sheetId="7611"/>
      <sheetData sheetId="7612"/>
      <sheetData sheetId="7613"/>
      <sheetData sheetId="7614"/>
      <sheetData sheetId="7615"/>
      <sheetData sheetId="7616"/>
      <sheetData sheetId="7617"/>
      <sheetData sheetId="7618"/>
      <sheetData sheetId="7619"/>
      <sheetData sheetId="7620"/>
      <sheetData sheetId="7621"/>
      <sheetData sheetId="7622"/>
      <sheetData sheetId="7623"/>
      <sheetData sheetId="7624"/>
      <sheetData sheetId="7625"/>
      <sheetData sheetId="7626"/>
      <sheetData sheetId="7627"/>
      <sheetData sheetId="7628"/>
      <sheetData sheetId="7629"/>
      <sheetData sheetId="7630"/>
      <sheetData sheetId="7631"/>
      <sheetData sheetId="7632"/>
      <sheetData sheetId="7633"/>
      <sheetData sheetId="7634"/>
      <sheetData sheetId="7635"/>
      <sheetData sheetId="7636"/>
      <sheetData sheetId="7637"/>
      <sheetData sheetId="7638"/>
      <sheetData sheetId="7639"/>
      <sheetData sheetId="7640"/>
      <sheetData sheetId="7641"/>
      <sheetData sheetId="7642"/>
      <sheetData sheetId="7643"/>
      <sheetData sheetId="7644"/>
      <sheetData sheetId="7645"/>
      <sheetData sheetId="7646"/>
      <sheetData sheetId="7647"/>
      <sheetData sheetId="7648"/>
      <sheetData sheetId="7649"/>
      <sheetData sheetId="7650"/>
      <sheetData sheetId="7651"/>
      <sheetData sheetId="7652"/>
      <sheetData sheetId="7653"/>
      <sheetData sheetId="7654"/>
      <sheetData sheetId="7655"/>
      <sheetData sheetId="7656"/>
      <sheetData sheetId="7657"/>
      <sheetData sheetId="7658"/>
      <sheetData sheetId="7659"/>
      <sheetData sheetId="7660"/>
      <sheetData sheetId="7661"/>
      <sheetData sheetId="7662"/>
      <sheetData sheetId="7663"/>
      <sheetData sheetId="7664"/>
      <sheetData sheetId="7665"/>
      <sheetData sheetId="7666"/>
      <sheetData sheetId="7667"/>
      <sheetData sheetId="7668"/>
      <sheetData sheetId="7669"/>
      <sheetData sheetId="7670"/>
      <sheetData sheetId="7671"/>
      <sheetData sheetId="7672"/>
      <sheetData sheetId="7673"/>
      <sheetData sheetId="7674"/>
      <sheetData sheetId="7675"/>
      <sheetData sheetId="7676"/>
      <sheetData sheetId="7677"/>
      <sheetData sheetId="7678"/>
      <sheetData sheetId="7679"/>
      <sheetData sheetId="7680"/>
      <sheetData sheetId="7681"/>
      <sheetData sheetId="7682"/>
      <sheetData sheetId="7683"/>
      <sheetData sheetId="7684"/>
      <sheetData sheetId="7685"/>
      <sheetData sheetId="7686"/>
      <sheetData sheetId="7687"/>
      <sheetData sheetId="7688"/>
      <sheetData sheetId="7689"/>
      <sheetData sheetId="7690"/>
      <sheetData sheetId="7691"/>
      <sheetData sheetId="7692"/>
      <sheetData sheetId="7693"/>
      <sheetData sheetId="7694"/>
      <sheetData sheetId="7695"/>
      <sheetData sheetId="7696"/>
      <sheetData sheetId="7697"/>
      <sheetData sheetId="7698"/>
      <sheetData sheetId="7699"/>
      <sheetData sheetId="7700"/>
      <sheetData sheetId="7701"/>
      <sheetData sheetId="7702"/>
      <sheetData sheetId="7703"/>
      <sheetData sheetId="7704"/>
      <sheetData sheetId="7705"/>
      <sheetData sheetId="7706"/>
      <sheetData sheetId="7707"/>
      <sheetData sheetId="7708"/>
      <sheetData sheetId="7709"/>
      <sheetData sheetId="7710"/>
      <sheetData sheetId="7711"/>
      <sheetData sheetId="7712"/>
      <sheetData sheetId="7713"/>
      <sheetData sheetId="7714"/>
      <sheetData sheetId="7715"/>
      <sheetData sheetId="7716"/>
      <sheetData sheetId="7717"/>
      <sheetData sheetId="7718"/>
      <sheetData sheetId="7719"/>
      <sheetData sheetId="7720"/>
      <sheetData sheetId="7721"/>
      <sheetData sheetId="7722"/>
      <sheetData sheetId="7723"/>
      <sheetData sheetId="7724"/>
      <sheetData sheetId="7725"/>
      <sheetData sheetId="7726"/>
      <sheetData sheetId="7727"/>
      <sheetData sheetId="7728"/>
      <sheetData sheetId="7729"/>
      <sheetData sheetId="7730"/>
      <sheetData sheetId="7731"/>
      <sheetData sheetId="7732"/>
      <sheetData sheetId="7733"/>
      <sheetData sheetId="7734"/>
      <sheetData sheetId="7735"/>
      <sheetData sheetId="7736"/>
      <sheetData sheetId="7737"/>
      <sheetData sheetId="7738"/>
      <sheetData sheetId="7739"/>
      <sheetData sheetId="7740"/>
      <sheetData sheetId="7741"/>
      <sheetData sheetId="7742"/>
      <sheetData sheetId="7743"/>
      <sheetData sheetId="7744"/>
      <sheetData sheetId="7745"/>
      <sheetData sheetId="7746"/>
      <sheetData sheetId="7747"/>
      <sheetData sheetId="7748"/>
      <sheetData sheetId="7749"/>
      <sheetData sheetId="7750"/>
      <sheetData sheetId="7751"/>
      <sheetData sheetId="7752"/>
      <sheetData sheetId="7753"/>
      <sheetData sheetId="7754"/>
      <sheetData sheetId="7755"/>
      <sheetData sheetId="7756"/>
      <sheetData sheetId="7757"/>
      <sheetData sheetId="7758"/>
      <sheetData sheetId="7759"/>
      <sheetData sheetId="7760"/>
      <sheetData sheetId="7761"/>
      <sheetData sheetId="7762"/>
      <sheetData sheetId="7763"/>
      <sheetData sheetId="7764"/>
      <sheetData sheetId="7765"/>
      <sheetData sheetId="7766"/>
      <sheetData sheetId="7767"/>
      <sheetData sheetId="7768"/>
      <sheetData sheetId="7769"/>
      <sheetData sheetId="7770"/>
      <sheetData sheetId="7771"/>
      <sheetData sheetId="7772"/>
      <sheetData sheetId="7773"/>
      <sheetData sheetId="7774"/>
      <sheetData sheetId="7775"/>
      <sheetData sheetId="7776"/>
      <sheetData sheetId="7777"/>
      <sheetData sheetId="7778"/>
      <sheetData sheetId="7779"/>
      <sheetData sheetId="7780"/>
      <sheetData sheetId="7781"/>
      <sheetData sheetId="7782"/>
      <sheetData sheetId="7783"/>
      <sheetData sheetId="7784"/>
      <sheetData sheetId="7785"/>
      <sheetData sheetId="7786"/>
      <sheetData sheetId="7787"/>
      <sheetData sheetId="7788"/>
      <sheetData sheetId="7789"/>
      <sheetData sheetId="7790"/>
      <sheetData sheetId="7791"/>
      <sheetData sheetId="7792"/>
      <sheetData sheetId="7793"/>
      <sheetData sheetId="7794"/>
      <sheetData sheetId="7795"/>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sheetData sheetId="7815"/>
      <sheetData sheetId="7816"/>
      <sheetData sheetId="7817"/>
      <sheetData sheetId="7818"/>
      <sheetData sheetId="7819"/>
      <sheetData sheetId="7820"/>
      <sheetData sheetId="7821"/>
      <sheetData sheetId="7822"/>
      <sheetData sheetId="7823"/>
      <sheetData sheetId="7824"/>
      <sheetData sheetId="7825"/>
      <sheetData sheetId="7826"/>
      <sheetData sheetId="7827"/>
      <sheetData sheetId="7828"/>
      <sheetData sheetId="7829"/>
      <sheetData sheetId="7830"/>
      <sheetData sheetId="7831"/>
      <sheetData sheetId="7832"/>
      <sheetData sheetId="7833"/>
      <sheetData sheetId="7834"/>
      <sheetData sheetId="7835"/>
      <sheetData sheetId="7836"/>
      <sheetData sheetId="7837"/>
      <sheetData sheetId="7838"/>
      <sheetData sheetId="7839"/>
      <sheetData sheetId="7840"/>
      <sheetData sheetId="7841"/>
      <sheetData sheetId="7842"/>
      <sheetData sheetId="7843"/>
      <sheetData sheetId="7844"/>
      <sheetData sheetId="7845"/>
      <sheetData sheetId="7846"/>
      <sheetData sheetId="7847"/>
      <sheetData sheetId="7848"/>
      <sheetData sheetId="7849"/>
      <sheetData sheetId="7850"/>
      <sheetData sheetId="7851"/>
      <sheetData sheetId="7852"/>
      <sheetData sheetId="7853"/>
      <sheetData sheetId="7854"/>
      <sheetData sheetId="7855"/>
      <sheetData sheetId="7856"/>
      <sheetData sheetId="7857"/>
      <sheetData sheetId="7858"/>
      <sheetData sheetId="7859"/>
      <sheetData sheetId="7860"/>
      <sheetData sheetId="7861"/>
      <sheetData sheetId="7862"/>
      <sheetData sheetId="7863"/>
      <sheetData sheetId="7864"/>
      <sheetData sheetId="7865"/>
      <sheetData sheetId="7866"/>
      <sheetData sheetId="7867"/>
      <sheetData sheetId="7868"/>
      <sheetData sheetId="7869"/>
      <sheetData sheetId="7870"/>
      <sheetData sheetId="7871"/>
      <sheetData sheetId="7872"/>
      <sheetData sheetId="7873"/>
      <sheetData sheetId="7874"/>
      <sheetData sheetId="7875"/>
      <sheetData sheetId="7876"/>
      <sheetData sheetId="7877"/>
      <sheetData sheetId="7878"/>
      <sheetData sheetId="7879"/>
      <sheetData sheetId="7880"/>
      <sheetData sheetId="7881"/>
      <sheetData sheetId="7882"/>
      <sheetData sheetId="7883"/>
      <sheetData sheetId="7884"/>
      <sheetData sheetId="7885"/>
      <sheetData sheetId="7886"/>
      <sheetData sheetId="7887"/>
      <sheetData sheetId="7888"/>
      <sheetData sheetId="7889"/>
      <sheetData sheetId="7890"/>
      <sheetData sheetId="7891"/>
      <sheetData sheetId="7892"/>
      <sheetData sheetId="7893"/>
      <sheetData sheetId="7894"/>
      <sheetData sheetId="7895"/>
      <sheetData sheetId="7896"/>
      <sheetData sheetId="7897"/>
      <sheetData sheetId="7898"/>
      <sheetData sheetId="7899"/>
      <sheetData sheetId="7900"/>
      <sheetData sheetId="7901"/>
      <sheetData sheetId="7902"/>
      <sheetData sheetId="7903"/>
      <sheetData sheetId="7904"/>
      <sheetData sheetId="7905"/>
      <sheetData sheetId="7906"/>
      <sheetData sheetId="7907"/>
      <sheetData sheetId="7908"/>
      <sheetData sheetId="7909"/>
      <sheetData sheetId="7910"/>
      <sheetData sheetId="7911"/>
      <sheetData sheetId="7912"/>
      <sheetData sheetId="7913"/>
      <sheetData sheetId="7914"/>
      <sheetData sheetId="7915"/>
      <sheetData sheetId="7916"/>
      <sheetData sheetId="7917"/>
      <sheetData sheetId="7918"/>
      <sheetData sheetId="7919"/>
      <sheetData sheetId="7920"/>
      <sheetData sheetId="7921"/>
      <sheetData sheetId="7922"/>
      <sheetData sheetId="7923"/>
      <sheetData sheetId="7924"/>
      <sheetData sheetId="7925"/>
      <sheetData sheetId="7926"/>
      <sheetData sheetId="7927"/>
      <sheetData sheetId="7928"/>
      <sheetData sheetId="7929"/>
      <sheetData sheetId="7930"/>
      <sheetData sheetId="7931"/>
      <sheetData sheetId="7932"/>
      <sheetData sheetId="7933"/>
      <sheetData sheetId="7934"/>
      <sheetData sheetId="7935"/>
      <sheetData sheetId="7936"/>
      <sheetData sheetId="7937"/>
      <sheetData sheetId="7938"/>
      <sheetData sheetId="7939"/>
      <sheetData sheetId="7940"/>
      <sheetData sheetId="7941"/>
      <sheetData sheetId="7942"/>
      <sheetData sheetId="7943"/>
      <sheetData sheetId="7944"/>
      <sheetData sheetId="7945"/>
      <sheetData sheetId="7946"/>
      <sheetData sheetId="7947"/>
      <sheetData sheetId="7948"/>
      <sheetData sheetId="7949"/>
      <sheetData sheetId="7950"/>
      <sheetData sheetId="7951"/>
      <sheetData sheetId="7952"/>
      <sheetData sheetId="7953"/>
      <sheetData sheetId="7954"/>
      <sheetData sheetId="7955"/>
      <sheetData sheetId="7956"/>
      <sheetData sheetId="7957"/>
      <sheetData sheetId="7958"/>
      <sheetData sheetId="7959"/>
      <sheetData sheetId="7960"/>
      <sheetData sheetId="7961"/>
      <sheetData sheetId="7962"/>
      <sheetData sheetId="7963"/>
      <sheetData sheetId="7964"/>
      <sheetData sheetId="7965"/>
      <sheetData sheetId="7966"/>
      <sheetData sheetId="7967"/>
      <sheetData sheetId="7968"/>
      <sheetData sheetId="7969"/>
      <sheetData sheetId="7970"/>
      <sheetData sheetId="7971"/>
      <sheetData sheetId="7972"/>
      <sheetData sheetId="7973"/>
      <sheetData sheetId="7974"/>
      <sheetData sheetId="7975"/>
      <sheetData sheetId="7976"/>
      <sheetData sheetId="7977"/>
      <sheetData sheetId="7978"/>
      <sheetData sheetId="7979"/>
      <sheetData sheetId="7980"/>
      <sheetData sheetId="7981"/>
      <sheetData sheetId="7982"/>
      <sheetData sheetId="7983"/>
      <sheetData sheetId="7984"/>
      <sheetData sheetId="7985"/>
      <sheetData sheetId="7986"/>
      <sheetData sheetId="7987"/>
      <sheetData sheetId="7988"/>
      <sheetData sheetId="7989"/>
      <sheetData sheetId="7990"/>
      <sheetData sheetId="7991"/>
      <sheetData sheetId="7992"/>
      <sheetData sheetId="7993"/>
      <sheetData sheetId="7994"/>
      <sheetData sheetId="7995"/>
      <sheetData sheetId="7996"/>
      <sheetData sheetId="7997"/>
      <sheetData sheetId="7998"/>
      <sheetData sheetId="7999"/>
      <sheetData sheetId="8000"/>
      <sheetData sheetId="8001"/>
      <sheetData sheetId="8002"/>
      <sheetData sheetId="8003"/>
      <sheetData sheetId="8004"/>
      <sheetData sheetId="8005"/>
      <sheetData sheetId="8006"/>
      <sheetData sheetId="8007"/>
      <sheetData sheetId="8008"/>
      <sheetData sheetId="8009"/>
      <sheetData sheetId="8010"/>
      <sheetData sheetId="8011"/>
      <sheetData sheetId="8012"/>
      <sheetData sheetId="8013"/>
      <sheetData sheetId="8014"/>
      <sheetData sheetId="8015"/>
      <sheetData sheetId="8016"/>
      <sheetData sheetId="8017"/>
      <sheetData sheetId="8018"/>
      <sheetData sheetId="8019"/>
      <sheetData sheetId="8020"/>
      <sheetData sheetId="8021"/>
      <sheetData sheetId="8022"/>
      <sheetData sheetId="8023"/>
      <sheetData sheetId="8024"/>
      <sheetData sheetId="8025"/>
      <sheetData sheetId="8026"/>
      <sheetData sheetId="8027"/>
      <sheetData sheetId="8028"/>
      <sheetData sheetId="8029"/>
      <sheetData sheetId="8030"/>
      <sheetData sheetId="8031"/>
      <sheetData sheetId="8032"/>
      <sheetData sheetId="8033"/>
      <sheetData sheetId="8034"/>
      <sheetData sheetId="8035"/>
      <sheetData sheetId="8036"/>
      <sheetData sheetId="8037"/>
      <sheetData sheetId="8038"/>
      <sheetData sheetId="8039"/>
      <sheetData sheetId="8040"/>
      <sheetData sheetId="8041"/>
      <sheetData sheetId="8042"/>
      <sheetData sheetId="8043"/>
      <sheetData sheetId="8044"/>
      <sheetData sheetId="8045"/>
      <sheetData sheetId="8046"/>
      <sheetData sheetId="8047"/>
      <sheetData sheetId="8048"/>
      <sheetData sheetId="8049"/>
      <sheetData sheetId="8050"/>
      <sheetData sheetId="8051"/>
      <sheetData sheetId="8052"/>
      <sheetData sheetId="8053"/>
      <sheetData sheetId="8054"/>
      <sheetData sheetId="8055"/>
      <sheetData sheetId="8056"/>
      <sheetData sheetId="8057"/>
      <sheetData sheetId="8058"/>
      <sheetData sheetId="8059"/>
      <sheetData sheetId="8060"/>
      <sheetData sheetId="8061"/>
      <sheetData sheetId="8062"/>
      <sheetData sheetId="8063"/>
      <sheetData sheetId="8064"/>
      <sheetData sheetId="8065"/>
      <sheetData sheetId="8066"/>
      <sheetData sheetId="8067"/>
      <sheetData sheetId="8068"/>
      <sheetData sheetId="8069"/>
      <sheetData sheetId="8070"/>
      <sheetData sheetId="8071"/>
      <sheetData sheetId="8072"/>
      <sheetData sheetId="8073"/>
      <sheetData sheetId="8074"/>
      <sheetData sheetId="8075"/>
      <sheetData sheetId="8076"/>
      <sheetData sheetId="8077"/>
      <sheetData sheetId="8078"/>
      <sheetData sheetId="8079"/>
      <sheetData sheetId="8080"/>
      <sheetData sheetId="8081"/>
      <sheetData sheetId="8082"/>
      <sheetData sheetId="8083"/>
      <sheetData sheetId="8084"/>
      <sheetData sheetId="8085"/>
      <sheetData sheetId="8086"/>
      <sheetData sheetId="8087"/>
      <sheetData sheetId="8088"/>
      <sheetData sheetId="8089"/>
      <sheetData sheetId="8090"/>
      <sheetData sheetId="8091"/>
      <sheetData sheetId="8092"/>
      <sheetData sheetId="8093"/>
      <sheetData sheetId="8094"/>
      <sheetData sheetId="8095"/>
      <sheetData sheetId="8096"/>
      <sheetData sheetId="8097"/>
      <sheetData sheetId="8098"/>
      <sheetData sheetId="8099"/>
      <sheetData sheetId="8100"/>
      <sheetData sheetId="8101"/>
      <sheetData sheetId="8102"/>
      <sheetData sheetId="8103"/>
      <sheetData sheetId="8104"/>
      <sheetData sheetId="8105"/>
      <sheetData sheetId="8106"/>
      <sheetData sheetId="8107"/>
      <sheetData sheetId="8108"/>
      <sheetData sheetId="8109"/>
      <sheetData sheetId="8110"/>
      <sheetData sheetId="8111"/>
      <sheetData sheetId="8112"/>
      <sheetData sheetId="8113"/>
      <sheetData sheetId="8114"/>
      <sheetData sheetId="8115"/>
      <sheetData sheetId="8116"/>
      <sheetData sheetId="8117"/>
      <sheetData sheetId="8118"/>
      <sheetData sheetId="8119"/>
      <sheetData sheetId="8120"/>
      <sheetData sheetId="8121"/>
      <sheetData sheetId="8122"/>
      <sheetData sheetId="8123"/>
      <sheetData sheetId="8124"/>
      <sheetData sheetId="8125"/>
      <sheetData sheetId="8126"/>
      <sheetData sheetId="8127"/>
      <sheetData sheetId="8128"/>
      <sheetData sheetId="8129"/>
      <sheetData sheetId="8130"/>
      <sheetData sheetId="8131"/>
      <sheetData sheetId="8132"/>
      <sheetData sheetId="8133"/>
      <sheetData sheetId="8134"/>
      <sheetData sheetId="8135"/>
      <sheetData sheetId="8136"/>
      <sheetData sheetId="8137"/>
      <sheetData sheetId="8138"/>
      <sheetData sheetId="8139"/>
      <sheetData sheetId="8140"/>
      <sheetData sheetId="8141"/>
      <sheetData sheetId="8142"/>
      <sheetData sheetId="8143"/>
      <sheetData sheetId="8144"/>
      <sheetData sheetId="8145"/>
      <sheetData sheetId="8146"/>
      <sheetData sheetId="8147"/>
      <sheetData sheetId="8148"/>
      <sheetData sheetId="8149"/>
      <sheetData sheetId="8150"/>
      <sheetData sheetId="8151"/>
      <sheetData sheetId="8152"/>
      <sheetData sheetId="8153"/>
      <sheetData sheetId="8154"/>
      <sheetData sheetId="8155"/>
      <sheetData sheetId="8156"/>
      <sheetData sheetId="8157"/>
      <sheetData sheetId="8158"/>
      <sheetData sheetId="8159"/>
      <sheetData sheetId="8160"/>
      <sheetData sheetId="8161"/>
      <sheetData sheetId="8162"/>
      <sheetData sheetId="8163"/>
      <sheetData sheetId="8164"/>
      <sheetData sheetId="8165"/>
      <sheetData sheetId="8166"/>
      <sheetData sheetId="8167"/>
      <sheetData sheetId="8168"/>
      <sheetData sheetId="8169"/>
      <sheetData sheetId="8170"/>
      <sheetData sheetId="8171"/>
      <sheetData sheetId="8172"/>
      <sheetData sheetId="8173"/>
      <sheetData sheetId="8174"/>
      <sheetData sheetId="8175"/>
      <sheetData sheetId="8176"/>
      <sheetData sheetId="8177"/>
      <sheetData sheetId="8178"/>
      <sheetData sheetId="8179"/>
      <sheetData sheetId="8180"/>
      <sheetData sheetId="8181"/>
      <sheetData sheetId="8182"/>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sheetData sheetId="8208"/>
      <sheetData sheetId="8209"/>
      <sheetData sheetId="8210"/>
      <sheetData sheetId="8211"/>
      <sheetData sheetId="8212"/>
      <sheetData sheetId="8213"/>
      <sheetData sheetId="8214"/>
      <sheetData sheetId="8215"/>
      <sheetData sheetId="8216"/>
      <sheetData sheetId="8217"/>
      <sheetData sheetId="8218"/>
      <sheetData sheetId="8219"/>
      <sheetData sheetId="8220"/>
      <sheetData sheetId="8221"/>
      <sheetData sheetId="8222"/>
      <sheetData sheetId="8223"/>
      <sheetData sheetId="8224"/>
      <sheetData sheetId="8225"/>
      <sheetData sheetId="8226"/>
      <sheetData sheetId="8227"/>
      <sheetData sheetId="8228"/>
      <sheetData sheetId="8229"/>
      <sheetData sheetId="8230"/>
      <sheetData sheetId="8231"/>
      <sheetData sheetId="8232"/>
      <sheetData sheetId="8233"/>
      <sheetData sheetId="8234"/>
      <sheetData sheetId="8235"/>
      <sheetData sheetId="8236"/>
      <sheetData sheetId="8237"/>
      <sheetData sheetId="8238"/>
      <sheetData sheetId="8239"/>
      <sheetData sheetId="8240"/>
      <sheetData sheetId="8241"/>
      <sheetData sheetId="8242"/>
      <sheetData sheetId="8243"/>
      <sheetData sheetId="8244"/>
      <sheetData sheetId="8245"/>
      <sheetData sheetId="8246"/>
      <sheetData sheetId="8247"/>
      <sheetData sheetId="8248"/>
      <sheetData sheetId="8249"/>
      <sheetData sheetId="8250"/>
      <sheetData sheetId="8251"/>
      <sheetData sheetId="8252"/>
      <sheetData sheetId="8253"/>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sheetData sheetId="8301"/>
      <sheetData sheetId="8302"/>
      <sheetData sheetId="8303"/>
      <sheetData sheetId="8304"/>
      <sheetData sheetId="8305"/>
      <sheetData sheetId="8306"/>
      <sheetData sheetId="8307"/>
      <sheetData sheetId="8308"/>
      <sheetData sheetId="8309"/>
      <sheetData sheetId="8310"/>
      <sheetData sheetId="8311"/>
      <sheetData sheetId="8312"/>
      <sheetData sheetId="8313"/>
      <sheetData sheetId="8314"/>
      <sheetData sheetId="8315"/>
      <sheetData sheetId="8316"/>
      <sheetData sheetId="8317"/>
      <sheetData sheetId="8318"/>
      <sheetData sheetId="8319"/>
      <sheetData sheetId="8320"/>
      <sheetData sheetId="8321"/>
      <sheetData sheetId="8322"/>
      <sheetData sheetId="8323"/>
      <sheetData sheetId="8324"/>
      <sheetData sheetId="8325"/>
      <sheetData sheetId="8326"/>
      <sheetData sheetId="8327"/>
      <sheetData sheetId="8328"/>
      <sheetData sheetId="8329"/>
      <sheetData sheetId="8330"/>
      <sheetData sheetId="8331"/>
      <sheetData sheetId="8332"/>
      <sheetData sheetId="8333"/>
      <sheetData sheetId="8334"/>
      <sheetData sheetId="8335"/>
      <sheetData sheetId="8336"/>
      <sheetData sheetId="8337"/>
      <sheetData sheetId="8338"/>
      <sheetData sheetId="8339"/>
      <sheetData sheetId="8340"/>
      <sheetData sheetId="8341"/>
      <sheetData sheetId="8342"/>
      <sheetData sheetId="8343"/>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sheetData sheetId="8357"/>
      <sheetData sheetId="8358"/>
      <sheetData sheetId="8359"/>
      <sheetData sheetId="8360"/>
      <sheetData sheetId="8361"/>
      <sheetData sheetId="8362"/>
      <sheetData sheetId="8363"/>
      <sheetData sheetId="8364"/>
      <sheetData sheetId="8365"/>
      <sheetData sheetId="8366"/>
      <sheetData sheetId="8367"/>
      <sheetData sheetId="8368"/>
      <sheetData sheetId="8369"/>
      <sheetData sheetId="8370"/>
      <sheetData sheetId="8371"/>
      <sheetData sheetId="8372"/>
      <sheetData sheetId="8373"/>
      <sheetData sheetId="8374"/>
      <sheetData sheetId="8375"/>
      <sheetData sheetId="8376"/>
      <sheetData sheetId="8377"/>
      <sheetData sheetId="8378"/>
      <sheetData sheetId="8379"/>
      <sheetData sheetId="8380"/>
      <sheetData sheetId="8381"/>
      <sheetData sheetId="8382"/>
      <sheetData sheetId="8383"/>
      <sheetData sheetId="8384"/>
      <sheetData sheetId="8385"/>
      <sheetData sheetId="8386"/>
      <sheetData sheetId="8387"/>
      <sheetData sheetId="8388"/>
      <sheetData sheetId="8389"/>
      <sheetData sheetId="8390"/>
      <sheetData sheetId="8391"/>
      <sheetData sheetId="8392"/>
      <sheetData sheetId="8393"/>
      <sheetData sheetId="8394"/>
      <sheetData sheetId="8395"/>
      <sheetData sheetId="8396"/>
      <sheetData sheetId="8397"/>
      <sheetData sheetId="8398"/>
      <sheetData sheetId="8399"/>
      <sheetData sheetId="8400"/>
      <sheetData sheetId="8401"/>
      <sheetData sheetId="8402"/>
      <sheetData sheetId="8403"/>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sheetData sheetId="8417"/>
      <sheetData sheetId="8418"/>
      <sheetData sheetId="8419"/>
      <sheetData sheetId="8420"/>
      <sheetData sheetId="8421"/>
      <sheetData sheetId="8422"/>
      <sheetData sheetId="8423"/>
      <sheetData sheetId="8424"/>
      <sheetData sheetId="8425"/>
      <sheetData sheetId="8426"/>
      <sheetData sheetId="8427"/>
      <sheetData sheetId="8428"/>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sheetData sheetId="8483"/>
      <sheetData sheetId="8484"/>
      <sheetData sheetId="8485"/>
      <sheetData sheetId="8486"/>
      <sheetData sheetId="8487"/>
      <sheetData sheetId="8488"/>
      <sheetData sheetId="8489"/>
      <sheetData sheetId="8490"/>
      <sheetData sheetId="8491"/>
      <sheetData sheetId="8492"/>
      <sheetData sheetId="8493"/>
      <sheetData sheetId="8494"/>
      <sheetData sheetId="8495"/>
      <sheetData sheetId="8496"/>
      <sheetData sheetId="8497"/>
      <sheetData sheetId="8498"/>
      <sheetData sheetId="8499"/>
      <sheetData sheetId="8500"/>
      <sheetData sheetId="8501"/>
      <sheetData sheetId="8502"/>
      <sheetData sheetId="8503"/>
      <sheetData sheetId="8504"/>
      <sheetData sheetId="8505"/>
      <sheetData sheetId="8506"/>
      <sheetData sheetId="8507"/>
      <sheetData sheetId="8508"/>
      <sheetData sheetId="8509"/>
      <sheetData sheetId="8510"/>
      <sheetData sheetId="8511"/>
      <sheetData sheetId="8512"/>
      <sheetData sheetId="8513"/>
      <sheetData sheetId="8514"/>
      <sheetData sheetId="8515"/>
      <sheetData sheetId="8516"/>
      <sheetData sheetId="8517"/>
      <sheetData sheetId="8518"/>
      <sheetData sheetId="8519"/>
      <sheetData sheetId="8520"/>
      <sheetData sheetId="8521"/>
      <sheetData sheetId="8522"/>
      <sheetData sheetId="8523"/>
      <sheetData sheetId="8524"/>
      <sheetData sheetId="8525"/>
      <sheetData sheetId="8526"/>
      <sheetData sheetId="8527"/>
      <sheetData sheetId="8528"/>
      <sheetData sheetId="8529"/>
      <sheetData sheetId="8530"/>
      <sheetData sheetId="8531"/>
      <sheetData sheetId="8532"/>
      <sheetData sheetId="8533"/>
      <sheetData sheetId="8534"/>
      <sheetData sheetId="8535"/>
      <sheetData sheetId="8536"/>
      <sheetData sheetId="8537"/>
      <sheetData sheetId="8538"/>
      <sheetData sheetId="8539"/>
      <sheetData sheetId="8540"/>
      <sheetData sheetId="8541"/>
      <sheetData sheetId="8542"/>
      <sheetData sheetId="8543"/>
      <sheetData sheetId="8544"/>
      <sheetData sheetId="8545"/>
      <sheetData sheetId="8546"/>
      <sheetData sheetId="8547"/>
      <sheetData sheetId="8548"/>
      <sheetData sheetId="8549"/>
      <sheetData sheetId="8550"/>
      <sheetData sheetId="8551"/>
      <sheetData sheetId="8552"/>
      <sheetData sheetId="8553"/>
      <sheetData sheetId="8554"/>
      <sheetData sheetId="8555"/>
      <sheetData sheetId="8556"/>
      <sheetData sheetId="8557"/>
      <sheetData sheetId="8558"/>
      <sheetData sheetId="8559"/>
      <sheetData sheetId="8560"/>
      <sheetData sheetId="8561"/>
      <sheetData sheetId="8562"/>
      <sheetData sheetId="8563"/>
      <sheetData sheetId="8564"/>
      <sheetData sheetId="8565"/>
      <sheetData sheetId="8566"/>
      <sheetData sheetId="8567"/>
      <sheetData sheetId="8568"/>
      <sheetData sheetId="8569"/>
      <sheetData sheetId="8570"/>
      <sheetData sheetId="8571"/>
      <sheetData sheetId="8572"/>
      <sheetData sheetId="8573"/>
      <sheetData sheetId="8574"/>
      <sheetData sheetId="8575"/>
      <sheetData sheetId="8576"/>
      <sheetData sheetId="8577"/>
      <sheetData sheetId="8578"/>
      <sheetData sheetId="8579"/>
      <sheetData sheetId="8580"/>
      <sheetData sheetId="8581"/>
      <sheetData sheetId="8582"/>
      <sheetData sheetId="8583"/>
      <sheetData sheetId="8584"/>
      <sheetData sheetId="8585"/>
      <sheetData sheetId="8586"/>
      <sheetData sheetId="8587"/>
      <sheetData sheetId="8588"/>
      <sheetData sheetId="8589"/>
      <sheetData sheetId="8590"/>
      <sheetData sheetId="8591"/>
      <sheetData sheetId="8592"/>
      <sheetData sheetId="8593"/>
      <sheetData sheetId="8594"/>
      <sheetData sheetId="8595"/>
      <sheetData sheetId="8596"/>
      <sheetData sheetId="8597"/>
      <sheetData sheetId="8598"/>
      <sheetData sheetId="8599"/>
      <sheetData sheetId="8600"/>
      <sheetData sheetId="8601"/>
      <sheetData sheetId="8602"/>
      <sheetData sheetId="8603"/>
      <sheetData sheetId="8604"/>
      <sheetData sheetId="8605"/>
      <sheetData sheetId="8606"/>
      <sheetData sheetId="8607"/>
      <sheetData sheetId="8608"/>
      <sheetData sheetId="8609"/>
      <sheetData sheetId="8610"/>
      <sheetData sheetId="8611"/>
      <sheetData sheetId="8612"/>
      <sheetData sheetId="8613"/>
      <sheetData sheetId="8614"/>
      <sheetData sheetId="8615"/>
      <sheetData sheetId="8616"/>
      <sheetData sheetId="8617"/>
      <sheetData sheetId="8618"/>
      <sheetData sheetId="8619"/>
      <sheetData sheetId="8620"/>
      <sheetData sheetId="8621"/>
      <sheetData sheetId="8622"/>
      <sheetData sheetId="8623"/>
      <sheetData sheetId="8624"/>
      <sheetData sheetId="8625"/>
      <sheetData sheetId="8626"/>
      <sheetData sheetId="8627"/>
      <sheetData sheetId="8628"/>
      <sheetData sheetId="8629"/>
      <sheetData sheetId="8630"/>
      <sheetData sheetId="8631"/>
      <sheetData sheetId="8632"/>
      <sheetData sheetId="8633"/>
      <sheetData sheetId="8634"/>
      <sheetData sheetId="8635"/>
      <sheetData sheetId="8636"/>
      <sheetData sheetId="8637"/>
      <sheetData sheetId="8638"/>
      <sheetData sheetId="8639"/>
      <sheetData sheetId="8640"/>
      <sheetData sheetId="8641"/>
      <sheetData sheetId="8642"/>
      <sheetData sheetId="8643"/>
      <sheetData sheetId="8644"/>
      <sheetData sheetId="8645"/>
      <sheetData sheetId="8646"/>
      <sheetData sheetId="8647"/>
      <sheetData sheetId="8648"/>
      <sheetData sheetId="8649"/>
      <sheetData sheetId="8650"/>
      <sheetData sheetId="8651"/>
      <sheetData sheetId="8652"/>
      <sheetData sheetId="8653"/>
      <sheetData sheetId="8654"/>
      <sheetData sheetId="8655"/>
      <sheetData sheetId="8656"/>
      <sheetData sheetId="8657"/>
      <sheetData sheetId="8658"/>
      <sheetData sheetId="8659"/>
      <sheetData sheetId="8660"/>
      <sheetData sheetId="8661"/>
      <sheetData sheetId="8662"/>
      <sheetData sheetId="8663"/>
      <sheetData sheetId="8664"/>
      <sheetData sheetId="8665"/>
      <sheetData sheetId="8666"/>
      <sheetData sheetId="8667"/>
      <sheetData sheetId="8668"/>
      <sheetData sheetId="8669"/>
      <sheetData sheetId="8670"/>
      <sheetData sheetId="8671"/>
      <sheetData sheetId="8672"/>
      <sheetData sheetId="8673"/>
      <sheetData sheetId="8674"/>
      <sheetData sheetId="8675"/>
      <sheetData sheetId="8676"/>
      <sheetData sheetId="8677"/>
      <sheetData sheetId="8678"/>
      <sheetData sheetId="8679"/>
      <sheetData sheetId="8680"/>
      <sheetData sheetId="8681"/>
      <sheetData sheetId="8682"/>
      <sheetData sheetId="8683"/>
      <sheetData sheetId="8684"/>
      <sheetData sheetId="8685"/>
      <sheetData sheetId="8686"/>
      <sheetData sheetId="8687"/>
      <sheetData sheetId="8688"/>
      <sheetData sheetId="8689"/>
      <sheetData sheetId="8690"/>
      <sheetData sheetId="8691"/>
      <sheetData sheetId="8692"/>
      <sheetData sheetId="8693"/>
      <sheetData sheetId="8694"/>
      <sheetData sheetId="8695"/>
      <sheetData sheetId="8696"/>
      <sheetData sheetId="8697"/>
      <sheetData sheetId="8698"/>
      <sheetData sheetId="8699"/>
      <sheetData sheetId="8700"/>
      <sheetData sheetId="8701"/>
      <sheetData sheetId="8702"/>
      <sheetData sheetId="8703"/>
      <sheetData sheetId="8704"/>
      <sheetData sheetId="8705"/>
      <sheetData sheetId="8706"/>
      <sheetData sheetId="8707"/>
      <sheetData sheetId="8708"/>
      <sheetData sheetId="8709"/>
      <sheetData sheetId="8710"/>
      <sheetData sheetId="8711"/>
      <sheetData sheetId="8712"/>
      <sheetData sheetId="8713"/>
      <sheetData sheetId="8714"/>
      <sheetData sheetId="8715"/>
      <sheetData sheetId="8716"/>
      <sheetData sheetId="8717"/>
      <sheetData sheetId="8718"/>
      <sheetData sheetId="8719"/>
      <sheetData sheetId="8720"/>
      <sheetData sheetId="8721"/>
      <sheetData sheetId="8722"/>
      <sheetData sheetId="8723"/>
      <sheetData sheetId="8724"/>
      <sheetData sheetId="8725"/>
      <sheetData sheetId="8726"/>
      <sheetData sheetId="8727"/>
      <sheetData sheetId="8728"/>
      <sheetData sheetId="8729"/>
      <sheetData sheetId="8730"/>
      <sheetData sheetId="8731"/>
      <sheetData sheetId="8732"/>
      <sheetData sheetId="8733"/>
      <sheetData sheetId="8734"/>
      <sheetData sheetId="8735"/>
      <sheetData sheetId="8736"/>
      <sheetData sheetId="8737"/>
      <sheetData sheetId="8738"/>
      <sheetData sheetId="8739"/>
      <sheetData sheetId="8740"/>
      <sheetData sheetId="8741"/>
      <sheetData sheetId="8742"/>
      <sheetData sheetId="8743"/>
      <sheetData sheetId="8744"/>
      <sheetData sheetId="8745"/>
      <sheetData sheetId="8746"/>
      <sheetData sheetId="8747"/>
      <sheetData sheetId="8748"/>
      <sheetData sheetId="8749"/>
      <sheetData sheetId="8750"/>
      <sheetData sheetId="8751"/>
      <sheetData sheetId="8752"/>
      <sheetData sheetId="8753"/>
      <sheetData sheetId="8754"/>
      <sheetData sheetId="8755"/>
      <sheetData sheetId="8756"/>
      <sheetData sheetId="8757"/>
      <sheetData sheetId="8758"/>
      <sheetData sheetId="8759"/>
      <sheetData sheetId="8760"/>
      <sheetData sheetId="8761"/>
      <sheetData sheetId="8762"/>
      <sheetData sheetId="8763"/>
      <sheetData sheetId="8764"/>
      <sheetData sheetId="8765"/>
      <sheetData sheetId="8766"/>
      <sheetData sheetId="8767"/>
      <sheetData sheetId="8768"/>
      <sheetData sheetId="8769"/>
      <sheetData sheetId="8770"/>
      <sheetData sheetId="8771"/>
      <sheetData sheetId="8772"/>
      <sheetData sheetId="8773"/>
      <sheetData sheetId="8774"/>
      <sheetData sheetId="8775"/>
      <sheetData sheetId="8776"/>
      <sheetData sheetId="8777"/>
      <sheetData sheetId="8778"/>
      <sheetData sheetId="8779"/>
      <sheetData sheetId="8780"/>
      <sheetData sheetId="8781"/>
      <sheetData sheetId="8782"/>
      <sheetData sheetId="8783"/>
      <sheetData sheetId="8784"/>
      <sheetData sheetId="8785"/>
      <sheetData sheetId="8786"/>
      <sheetData sheetId="8787"/>
      <sheetData sheetId="8788"/>
      <sheetData sheetId="8789"/>
      <sheetData sheetId="8790"/>
      <sheetData sheetId="8791"/>
      <sheetData sheetId="8792"/>
      <sheetData sheetId="8793"/>
      <sheetData sheetId="8794"/>
      <sheetData sheetId="8795"/>
      <sheetData sheetId="8796"/>
      <sheetData sheetId="8797"/>
      <sheetData sheetId="8798"/>
      <sheetData sheetId="8799"/>
      <sheetData sheetId="8800"/>
      <sheetData sheetId="8801"/>
      <sheetData sheetId="8802"/>
      <sheetData sheetId="8803"/>
      <sheetData sheetId="8804"/>
      <sheetData sheetId="8805"/>
      <sheetData sheetId="8806"/>
      <sheetData sheetId="8807"/>
      <sheetData sheetId="8808"/>
      <sheetData sheetId="8809"/>
      <sheetData sheetId="8810"/>
      <sheetData sheetId="8811"/>
      <sheetData sheetId="8812"/>
      <sheetData sheetId="8813"/>
      <sheetData sheetId="8814"/>
      <sheetData sheetId="8815"/>
      <sheetData sheetId="8816"/>
      <sheetData sheetId="8817"/>
      <sheetData sheetId="8818"/>
      <sheetData sheetId="8819"/>
      <sheetData sheetId="8820"/>
      <sheetData sheetId="8821"/>
      <sheetData sheetId="8822"/>
      <sheetData sheetId="8823"/>
      <sheetData sheetId="8824"/>
      <sheetData sheetId="8825"/>
      <sheetData sheetId="8826"/>
      <sheetData sheetId="8827"/>
      <sheetData sheetId="8828"/>
      <sheetData sheetId="8829"/>
      <sheetData sheetId="8830"/>
      <sheetData sheetId="8831"/>
      <sheetData sheetId="8832"/>
      <sheetData sheetId="8833"/>
      <sheetData sheetId="8834"/>
      <sheetData sheetId="8835"/>
      <sheetData sheetId="8836"/>
      <sheetData sheetId="8837"/>
      <sheetData sheetId="8838"/>
      <sheetData sheetId="8839"/>
      <sheetData sheetId="8840"/>
      <sheetData sheetId="8841"/>
      <sheetData sheetId="8842"/>
      <sheetData sheetId="8843"/>
      <sheetData sheetId="8844"/>
      <sheetData sheetId="8845"/>
      <sheetData sheetId="8846"/>
      <sheetData sheetId="8847"/>
      <sheetData sheetId="8848"/>
      <sheetData sheetId="8849"/>
      <sheetData sheetId="8850"/>
      <sheetData sheetId="8851"/>
      <sheetData sheetId="8852"/>
      <sheetData sheetId="8853"/>
      <sheetData sheetId="8854"/>
      <sheetData sheetId="8855"/>
      <sheetData sheetId="8856"/>
      <sheetData sheetId="8857"/>
      <sheetData sheetId="8858"/>
      <sheetData sheetId="8859"/>
      <sheetData sheetId="8860"/>
      <sheetData sheetId="8861"/>
      <sheetData sheetId="8862"/>
      <sheetData sheetId="8863"/>
      <sheetData sheetId="8864"/>
      <sheetData sheetId="8865"/>
      <sheetData sheetId="8866"/>
      <sheetData sheetId="8867"/>
      <sheetData sheetId="8868"/>
      <sheetData sheetId="8869"/>
      <sheetData sheetId="8870"/>
      <sheetData sheetId="8871"/>
      <sheetData sheetId="8872"/>
      <sheetData sheetId="8873"/>
      <sheetData sheetId="8874"/>
      <sheetData sheetId="8875"/>
      <sheetData sheetId="8876"/>
      <sheetData sheetId="8877"/>
      <sheetData sheetId="8878"/>
      <sheetData sheetId="8879"/>
      <sheetData sheetId="8880"/>
      <sheetData sheetId="8881"/>
      <sheetData sheetId="8882"/>
      <sheetData sheetId="8883"/>
      <sheetData sheetId="8884"/>
      <sheetData sheetId="8885"/>
      <sheetData sheetId="8886"/>
      <sheetData sheetId="8887"/>
      <sheetData sheetId="8888"/>
      <sheetData sheetId="8889"/>
      <sheetData sheetId="8890"/>
      <sheetData sheetId="8891"/>
      <sheetData sheetId="8892"/>
      <sheetData sheetId="8893"/>
      <sheetData sheetId="8894"/>
      <sheetData sheetId="8895"/>
      <sheetData sheetId="8896"/>
      <sheetData sheetId="8897"/>
      <sheetData sheetId="8898"/>
      <sheetData sheetId="8899"/>
      <sheetData sheetId="8900"/>
      <sheetData sheetId="8901"/>
      <sheetData sheetId="8902"/>
      <sheetData sheetId="8903"/>
      <sheetData sheetId="8904"/>
      <sheetData sheetId="8905"/>
      <sheetData sheetId="8906"/>
      <sheetData sheetId="8907"/>
      <sheetData sheetId="8908"/>
      <sheetData sheetId="8909"/>
      <sheetData sheetId="8910"/>
      <sheetData sheetId="8911"/>
      <sheetData sheetId="8912"/>
      <sheetData sheetId="8913"/>
      <sheetData sheetId="8914"/>
      <sheetData sheetId="8915"/>
      <sheetData sheetId="8916"/>
      <sheetData sheetId="8917"/>
      <sheetData sheetId="8918"/>
      <sheetData sheetId="8919"/>
      <sheetData sheetId="8920"/>
      <sheetData sheetId="8921"/>
      <sheetData sheetId="8922"/>
      <sheetData sheetId="8923"/>
      <sheetData sheetId="8924"/>
      <sheetData sheetId="8925"/>
      <sheetData sheetId="8926"/>
      <sheetData sheetId="8927"/>
      <sheetData sheetId="8928"/>
      <sheetData sheetId="8929"/>
      <sheetData sheetId="8930"/>
      <sheetData sheetId="8931"/>
      <sheetData sheetId="8932"/>
      <sheetData sheetId="8933"/>
      <sheetData sheetId="8934"/>
      <sheetData sheetId="8935"/>
      <sheetData sheetId="8936"/>
      <sheetData sheetId="8937"/>
      <sheetData sheetId="8938"/>
      <sheetData sheetId="8939"/>
      <sheetData sheetId="8940"/>
      <sheetData sheetId="8941"/>
      <sheetData sheetId="8942"/>
      <sheetData sheetId="8943"/>
      <sheetData sheetId="8944"/>
      <sheetData sheetId="8945"/>
      <sheetData sheetId="8946"/>
      <sheetData sheetId="8947"/>
      <sheetData sheetId="8948"/>
      <sheetData sheetId="8949"/>
      <sheetData sheetId="8950"/>
      <sheetData sheetId="8951"/>
      <sheetData sheetId="8952"/>
      <sheetData sheetId="8953"/>
      <sheetData sheetId="8954"/>
      <sheetData sheetId="8955"/>
      <sheetData sheetId="8956"/>
      <sheetData sheetId="8957"/>
      <sheetData sheetId="8958"/>
      <sheetData sheetId="8959"/>
      <sheetData sheetId="8960"/>
      <sheetData sheetId="8961"/>
      <sheetData sheetId="8962"/>
      <sheetData sheetId="8963"/>
      <sheetData sheetId="8964"/>
      <sheetData sheetId="8965"/>
      <sheetData sheetId="8966"/>
      <sheetData sheetId="8967"/>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sheetData sheetId="9005"/>
      <sheetData sheetId="9006"/>
      <sheetData sheetId="9007"/>
      <sheetData sheetId="9008"/>
      <sheetData sheetId="9009"/>
      <sheetData sheetId="9010"/>
      <sheetData sheetId="9011"/>
      <sheetData sheetId="9012"/>
      <sheetData sheetId="9013"/>
      <sheetData sheetId="9014"/>
      <sheetData sheetId="9015"/>
      <sheetData sheetId="9016"/>
      <sheetData sheetId="9017"/>
      <sheetData sheetId="9018"/>
      <sheetData sheetId="9019"/>
      <sheetData sheetId="9020"/>
      <sheetData sheetId="9021"/>
      <sheetData sheetId="9022"/>
      <sheetData sheetId="9023"/>
      <sheetData sheetId="9024"/>
      <sheetData sheetId="9025"/>
      <sheetData sheetId="9026"/>
      <sheetData sheetId="9027"/>
      <sheetData sheetId="9028"/>
      <sheetData sheetId="9029"/>
      <sheetData sheetId="9030"/>
      <sheetData sheetId="9031"/>
      <sheetData sheetId="9032"/>
      <sheetData sheetId="9033"/>
      <sheetData sheetId="9034"/>
      <sheetData sheetId="9035"/>
      <sheetData sheetId="9036"/>
      <sheetData sheetId="9037"/>
      <sheetData sheetId="9038"/>
      <sheetData sheetId="9039"/>
      <sheetData sheetId="9040"/>
      <sheetData sheetId="9041"/>
      <sheetData sheetId="9042"/>
      <sheetData sheetId="9043"/>
      <sheetData sheetId="9044"/>
      <sheetData sheetId="9045"/>
      <sheetData sheetId="9046"/>
      <sheetData sheetId="9047"/>
      <sheetData sheetId="9048"/>
      <sheetData sheetId="9049"/>
      <sheetData sheetId="9050"/>
      <sheetData sheetId="9051"/>
      <sheetData sheetId="9052"/>
      <sheetData sheetId="9053"/>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sheetData sheetId="9338"/>
      <sheetData sheetId="9339"/>
      <sheetData sheetId="9340"/>
      <sheetData sheetId="9341"/>
      <sheetData sheetId="9342"/>
      <sheetData sheetId="9343"/>
      <sheetData sheetId="9344"/>
      <sheetData sheetId="9345"/>
      <sheetData sheetId="9346"/>
      <sheetData sheetId="9347"/>
      <sheetData sheetId="9348"/>
      <sheetData sheetId="9349"/>
      <sheetData sheetId="9350"/>
      <sheetData sheetId="9351"/>
      <sheetData sheetId="9352"/>
      <sheetData sheetId="9353"/>
      <sheetData sheetId="9354"/>
      <sheetData sheetId="9355"/>
      <sheetData sheetId="9356"/>
      <sheetData sheetId="9357"/>
      <sheetData sheetId="9358"/>
      <sheetData sheetId="9359"/>
      <sheetData sheetId="9360"/>
      <sheetData sheetId="9361"/>
      <sheetData sheetId="9362"/>
      <sheetData sheetId="9363"/>
      <sheetData sheetId="9364"/>
      <sheetData sheetId="9365"/>
      <sheetData sheetId="9366"/>
      <sheetData sheetId="9367"/>
      <sheetData sheetId="9368"/>
      <sheetData sheetId="9369"/>
      <sheetData sheetId="9370"/>
      <sheetData sheetId="9371"/>
      <sheetData sheetId="9372"/>
      <sheetData sheetId="9373"/>
      <sheetData sheetId="9374"/>
      <sheetData sheetId="9375"/>
      <sheetData sheetId="9376"/>
      <sheetData sheetId="9377"/>
      <sheetData sheetId="9378"/>
      <sheetData sheetId="9379"/>
      <sheetData sheetId="9380"/>
      <sheetData sheetId="9381"/>
      <sheetData sheetId="9382"/>
      <sheetData sheetId="9383"/>
      <sheetData sheetId="9384"/>
      <sheetData sheetId="9385"/>
      <sheetData sheetId="9386"/>
      <sheetData sheetId="9387"/>
      <sheetData sheetId="9388"/>
      <sheetData sheetId="9389"/>
      <sheetData sheetId="9390"/>
      <sheetData sheetId="9391"/>
      <sheetData sheetId="9392"/>
      <sheetData sheetId="9393"/>
      <sheetData sheetId="9394"/>
      <sheetData sheetId="9395"/>
      <sheetData sheetId="9396"/>
      <sheetData sheetId="9397"/>
      <sheetData sheetId="9398"/>
      <sheetData sheetId="9399"/>
      <sheetData sheetId="9400"/>
      <sheetData sheetId="9401"/>
      <sheetData sheetId="9402"/>
      <sheetData sheetId="9403"/>
      <sheetData sheetId="9404"/>
      <sheetData sheetId="9405"/>
      <sheetData sheetId="9406"/>
      <sheetData sheetId="9407"/>
      <sheetData sheetId="9408"/>
      <sheetData sheetId="9409"/>
      <sheetData sheetId="9410"/>
      <sheetData sheetId="9411"/>
      <sheetData sheetId="9412"/>
      <sheetData sheetId="9413"/>
      <sheetData sheetId="9414"/>
      <sheetData sheetId="9415"/>
      <sheetData sheetId="9416"/>
      <sheetData sheetId="9417"/>
      <sheetData sheetId="9418"/>
      <sheetData sheetId="9419"/>
      <sheetData sheetId="9420"/>
      <sheetData sheetId="9421"/>
      <sheetData sheetId="9422"/>
      <sheetData sheetId="9423"/>
      <sheetData sheetId="9424"/>
      <sheetData sheetId="9425"/>
      <sheetData sheetId="9426"/>
      <sheetData sheetId="9427"/>
      <sheetData sheetId="9428"/>
      <sheetData sheetId="9429"/>
      <sheetData sheetId="9430"/>
      <sheetData sheetId="9431"/>
      <sheetData sheetId="9432"/>
      <sheetData sheetId="9433"/>
      <sheetData sheetId="9434"/>
      <sheetData sheetId="9435"/>
      <sheetData sheetId="9436"/>
      <sheetData sheetId="9437"/>
      <sheetData sheetId="9438"/>
      <sheetData sheetId="9439"/>
      <sheetData sheetId="9440"/>
      <sheetData sheetId="9441"/>
      <sheetData sheetId="9442"/>
      <sheetData sheetId="9443"/>
      <sheetData sheetId="9444"/>
      <sheetData sheetId="9445"/>
      <sheetData sheetId="9446"/>
      <sheetData sheetId="9447"/>
      <sheetData sheetId="9448"/>
      <sheetData sheetId="9449"/>
      <sheetData sheetId="9450"/>
      <sheetData sheetId="9451"/>
      <sheetData sheetId="9452"/>
      <sheetData sheetId="9453"/>
      <sheetData sheetId="9454"/>
      <sheetData sheetId="9455"/>
      <sheetData sheetId="9456"/>
      <sheetData sheetId="9457"/>
      <sheetData sheetId="9458"/>
      <sheetData sheetId="9459"/>
      <sheetData sheetId="9460"/>
      <sheetData sheetId="9461"/>
      <sheetData sheetId="9462"/>
      <sheetData sheetId="9463"/>
      <sheetData sheetId="9464"/>
      <sheetData sheetId="9465"/>
      <sheetData sheetId="9466"/>
      <sheetData sheetId="9467"/>
      <sheetData sheetId="9468"/>
      <sheetData sheetId="9469"/>
      <sheetData sheetId="9470"/>
      <sheetData sheetId="9471"/>
      <sheetData sheetId="9472"/>
      <sheetData sheetId="9473"/>
      <sheetData sheetId="9474"/>
      <sheetData sheetId="9475"/>
      <sheetData sheetId="9476"/>
      <sheetData sheetId="9477"/>
      <sheetData sheetId="9478"/>
      <sheetData sheetId="9479"/>
      <sheetData sheetId="9480"/>
      <sheetData sheetId="9481"/>
      <sheetData sheetId="9482"/>
      <sheetData sheetId="9483"/>
      <sheetData sheetId="9484"/>
      <sheetData sheetId="9485"/>
      <sheetData sheetId="9486"/>
      <sheetData sheetId="9487"/>
      <sheetData sheetId="9488"/>
      <sheetData sheetId="9489"/>
      <sheetData sheetId="9490"/>
      <sheetData sheetId="9491"/>
      <sheetData sheetId="9492"/>
      <sheetData sheetId="9493"/>
      <sheetData sheetId="9494"/>
      <sheetData sheetId="9495"/>
      <sheetData sheetId="9496"/>
      <sheetData sheetId="9497"/>
      <sheetData sheetId="9498"/>
      <sheetData sheetId="9499"/>
      <sheetData sheetId="9500"/>
      <sheetData sheetId="9501"/>
      <sheetData sheetId="9502"/>
      <sheetData sheetId="9503"/>
      <sheetData sheetId="9504"/>
      <sheetData sheetId="9505"/>
      <sheetData sheetId="9506"/>
      <sheetData sheetId="9507"/>
      <sheetData sheetId="9508"/>
      <sheetData sheetId="9509"/>
      <sheetData sheetId="9510"/>
      <sheetData sheetId="9511"/>
      <sheetData sheetId="9512"/>
      <sheetData sheetId="9513"/>
      <sheetData sheetId="9514"/>
      <sheetData sheetId="9515"/>
      <sheetData sheetId="9516"/>
      <sheetData sheetId="9517"/>
      <sheetData sheetId="9518"/>
      <sheetData sheetId="9519"/>
      <sheetData sheetId="9520"/>
      <sheetData sheetId="9521"/>
      <sheetData sheetId="9522"/>
      <sheetData sheetId="9523"/>
      <sheetData sheetId="9524"/>
      <sheetData sheetId="9525"/>
      <sheetData sheetId="9526"/>
      <sheetData sheetId="9527"/>
      <sheetData sheetId="9528"/>
      <sheetData sheetId="9529"/>
      <sheetData sheetId="9530"/>
      <sheetData sheetId="9531"/>
      <sheetData sheetId="9532"/>
      <sheetData sheetId="9533"/>
      <sheetData sheetId="9534"/>
      <sheetData sheetId="9535"/>
      <sheetData sheetId="9536"/>
      <sheetData sheetId="9537"/>
      <sheetData sheetId="9538"/>
      <sheetData sheetId="9539"/>
      <sheetData sheetId="9540"/>
      <sheetData sheetId="9541"/>
      <sheetData sheetId="9542"/>
      <sheetData sheetId="9543"/>
      <sheetData sheetId="9544"/>
      <sheetData sheetId="9545"/>
      <sheetData sheetId="9546"/>
      <sheetData sheetId="9547"/>
      <sheetData sheetId="9548"/>
      <sheetData sheetId="9549"/>
      <sheetData sheetId="9550"/>
      <sheetData sheetId="9551"/>
      <sheetData sheetId="9552"/>
      <sheetData sheetId="9553"/>
      <sheetData sheetId="9554"/>
      <sheetData sheetId="9555"/>
      <sheetData sheetId="9556"/>
      <sheetData sheetId="9557"/>
      <sheetData sheetId="9558"/>
      <sheetData sheetId="9559"/>
      <sheetData sheetId="9560"/>
      <sheetData sheetId="9561"/>
      <sheetData sheetId="9562"/>
      <sheetData sheetId="9563"/>
      <sheetData sheetId="9564"/>
      <sheetData sheetId="9565"/>
      <sheetData sheetId="9566"/>
      <sheetData sheetId="9567"/>
      <sheetData sheetId="9568"/>
      <sheetData sheetId="9569"/>
      <sheetData sheetId="9570"/>
      <sheetData sheetId="9571"/>
      <sheetData sheetId="9572"/>
      <sheetData sheetId="9573"/>
      <sheetData sheetId="9574"/>
      <sheetData sheetId="9575"/>
      <sheetData sheetId="9576"/>
      <sheetData sheetId="9577"/>
      <sheetData sheetId="9578"/>
      <sheetData sheetId="9579"/>
      <sheetData sheetId="9580"/>
      <sheetData sheetId="9581"/>
      <sheetData sheetId="9582"/>
      <sheetData sheetId="9583"/>
      <sheetData sheetId="9584"/>
      <sheetData sheetId="9585"/>
      <sheetData sheetId="9586"/>
      <sheetData sheetId="9587"/>
      <sheetData sheetId="9588"/>
      <sheetData sheetId="9589"/>
      <sheetData sheetId="9590"/>
      <sheetData sheetId="9591"/>
      <sheetData sheetId="9592"/>
      <sheetData sheetId="9593"/>
      <sheetData sheetId="9594"/>
      <sheetData sheetId="9595"/>
      <sheetData sheetId="9596"/>
      <sheetData sheetId="9597"/>
      <sheetData sheetId="9598"/>
      <sheetData sheetId="9599"/>
      <sheetData sheetId="9600"/>
      <sheetData sheetId="9601"/>
      <sheetData sheetId="9602"/>
      <sheetData sheetId="9603"/>
      <sheetData sheetId="9604"/>
      <sheetData sheetId="9605"/>
      <sheetData sheetId="9606"/>
      <sheetData sheetId="9607"/>
      <sheetData sheetId="9608"/>
      <sheetData sheetId="9609"/>
      <sheetData sheetId="9610"/>
      <sheetData sheetId="9611"/>
      <sheetData sheetId="9612"/>
      <sheetData sheetId="9613"/>
      <sheetData sheetId="9614"/>
      <sheetData sheetId="9615"/>
      <sheetData sheetId="9616"/>
      <sheetData sheetId="9617"/>
      <sheetData sheetId="9618"/>
      <sheetData sheetId="9619"/>
      <sheetData sheetId="9620"/>
      <sheetData sheetId="9621"/>
      <sheetData sheetId="9622"/>
      <sheetData sheetId="9623"/>
      <sheetData sheetId="9624"/>
      <sheetData sheetId="9625"/>
      <sheetData sheetId="9626"/>
      <sheetData sheetId="9627"/>
      <sheetData sheetId="9628"/>
      <sheetData sheetId="9629"/>
      <sheetData sheetId="9630"/>
      <sheetData sheetId="9631"/>
      <sheetData sheetId="9632"/>
      <sheetData sheetId="9633"/>
      <sheetData sheetId="9634"/>
      <sheetData sheetId="9635"/>
      <sheetData sheetId="9636"/>
      <sheetData sheetId="9637"/>
      <sheetData sheetId="9638"/>
      <sheetData sheetId="9639"/>
      <sheetData sheetId="9640"/>
      <sheetData sheetId="9641"/>
      <sheetData sheetId="9642"/>
      <sheetData sheetId="9643"/>
      <sheetData sheetId="9644"/>
      <sheetData sheetId="9645"/>
      <sheetData sheetId="9646"/>
      <sheetData sheetId="9647"/>
      <sheetData sheetId="9648"/>
      <sheetData sheetId="9649"/>
      <sheetData sheetId="9650"/>
      <sheetData sheetId="9651"/>
      <sheetData sheetId="9652"/>
      <sheetData sheetId="9653"/>
      <sheetData sheetId="9654"/>
      <sheetData sheetId="9655"/>
      <sheetData sheetId="9656"/>
      <sheetData sheetId="9657"/>
      <sheetData sheetId="9658"/>
      <sheetData sheetId="9659"/>
      <sheetData sheetId="9660"/>
      <sheetData sheetId="9661"/>
      <sheetData sheetId="9662"/>
      <sheetData sheetId="9663"/>
      <sheetData sheetId="9664"/>
      <sheetData sheetId="9665"/>
      <sheetData sheetId="9666"/>
      <sheetData sheetId="9667"/>
      <sheetData sheetId="9668"/>
      <sheetData sheetId="9669"/>
      <sheetData sheetId="9670"/>
      <sheetData sheetId="9671"/>
      <sheetData sheetId="9672"/>
      <sheetData sheetId="9673"/>
      <sheetData sheetId="9674"/>
      <sheetData sheetId="9675"/>
      <sheetData sheetId="9676"/>
      <sheetData sheetId="9677"/>
      <sheetData sheetId="9678"/>
      <sheetData sheetId="9679"/>
      <sheetData sheetId="9680"/>
      <sheetData sheetId="9681"/>
      <sheetData sheetId="9682"/>
      <sheetData sheetId="9683"/>
      <sheetData sheetId="9684"/>
      <sheetData sheetId="9685"/>
      <sheetData sheetId="9686"/>
      <sheetData sheetId="9687"/>
      <sheetData sheetId="9688"/>
      <sheetData sheetId="9689"/>
      <sheetData sheetId="9690"/>
      <sheetData sheetId="9691"/>
      <sheetData sheetId="9692"/>
      <sheetData sheetId="9693"/>
      <sheetData sheetId="9694"/>
      <sheetData sheetId="9695"/>
      <sheetData sheetId="9696"/>
      <sheetData sheetId="9697"/>
      <sheetData sheetId="9698"/>
      <sheetData sheetId="9699"/>
      <sheetData sheetId="9700"/>
      <sheetData sheetId="9701"/>
      <sheetData sheetId="9702"/>
      <sheetData sheetId="9703"/>
      <sheetData sheetId="9704"/>
      <sheetData sheetId="9705"/>
      <sheetData sheetId="9706"/>
      <sheetData sheetId="9707"/>
      <sheetData sheetId="9708"/>
      <sheetData sheetId="9709"/>
      <sheetData sheetId="9710"/>
      <sheetData sheetId="9711"/>
      <sheetData sheetId="9712"/>
      <sheetData sheetId="9713"/>
      <sheetData sheetId="9714"/>
      <sheetData sheetId="9715"/>
      <sheetData sheetId="9716"/>
      <sheetData sheetId="9717"/>
      <sheetData sheetId="9718"/>
      <sheetData sheetId="9719"/>
      <sheetData sheetId="9720"/>
      <sheetData sheetId="9721"/>
      <sheetData sheetId="9722"/>
      <sheetData sheetId="9723"/>
      <sheetData sheetId="9724"/>
      <sheetData sheetId="9725"/>
      <sheetData sheetId="9726"/>
      <sheetData sheetId="9727"/>
      <sheetData sheetId="9728"/>
      <sheetData sheetId="9729"/>
      <sheetData sheetId="9730"/>
      <sheetData sheetId="9731"/>
      <sheetData sheetId="9732"/>
      <sheetData sheetId="9733"/>
      <sheetData sheetId="9734"/>
      <sheetData sheetId="9735"/>
      <sheetData sheetId="9736"/>
      <sheetData sheetId="9737"/>
      <sheetData sheetId="9738"/>
      <sheetData sheetId="9739"/>
      <sheetData sheetId="9740"/>
      <sheetData sheetId="9741"/>
      <sheetData sheetId="9742"/>
      <sheetData sheetId="9743"/>
      <sheetData sheetId="9744"/>
      <sheetData sheetId="9745"/>
      <sheetData sheetId="9746"/>
      <sheetData sheetId="9747"/>
      <sheetData sheetId="9748"/>
      <sheetData sheetId="9749"/>
      <sheetData sheetId="9750"/>
      <sheetData sheetId="9751"/>
      <sheetData sheetId="9752"/>
      <sheetData sheetId="9753"/>
      <sheetData sheetId="9754"/>
      <sheetData sheetId="9755"/>
      <sheetData sheetId="9756"/>
      <sheetData sheetId="9757"/>
      <sheetData sheetId="9758"/>
      <sheetData sheetId="9759"/>
      <sheetData sheetId="9760"/>
      <sheetData sheetId="9761"/>
      <sheetData sheetId="9762"/>
      <sheetData sheetId="9763"/>
      <sheetData sheetId="9764"/>
      <sheetData sheetId="9765"/>
      <sheetData sheetId="9766"/>
      <sheetData sheetId="9767"/>
      <sheetData sheetId="9768"/>
      <sheetData sheetId="9769"/>
      <sheetData sheetId="9770"/>
      <sheetData sheetId="9771"/>
      <sheetData sheetId="9772"/>
      <sheetData sheetId="9773"/>
      <sheetData sheetId="9774"/>
      <sheetData sheetId="9775"/>
      <sheetData sheetId="9776"/>
      <sheetData sheetId="9777"/>
      <sheetData sheetId="9778"/>
      <sheetData sheetId="9779"/>
      <sheetData sheetId="9780"/>
      <sheetData sheetId="9781"/>
      <sheetData sheetId="9782"/>
      <sheetData sheetId="9783"/>
      <sheetData sheetId="9784"/>
      <sheetData sheetId="9785"/>
      <sheetData sheetId="9786"/>
      <sheetData sheetId="9787"/>
      <sheetData sheetId="9788"/>
      <sheetData sheetId="9789"/>
      <sheetData sheetId="9790"/>
      <sheetData sheetId="9791"/>
      <sheetData sheetId="9792"/>
      <sheetData sheetId="9793"/>
      <sheetData sheetId="9794"/>
      <sheetData sheetId="9795"/>
      <sheetData sheetId="9796"/>
      <sheetData sheetId="9797"/>
      <sheetData sheetId="9798"/>
      <sheetData sheetId="9799"/>
      <sheetData sheetId="9800"/>
      <sheetData sheetId="9801"/>
      <sheetData sheetId="9802"/>
      <sheetData sheetId="9803"/>
      <sheetData sheetId="9804"/>
      <sheetData sheetId="9805"/>
      <sheetData sheetId="9806"/>
      <sheetData sheetId="9807"/>
      <sheetData sheetId="9808"/>
      <sheetData sheetId="9809"/>
      <sheetData sheetId="9810"/>
      <sheetData sheetId="9811"/>
      <sheetData sheetId="9812"/>
      <sheetData sheetId="9813"/>
      <sheetData sheetId="9814"/>
      <sheetData sheetId="9815"/>
      <sheetData sheetId="9816"/>
      <sheetData sheetId="9817"/>
      <sheetData sheetId="9818"/>
      <sheetData sheetId="9819"/>
      <sheetData sheetId="9820"/>
      <sheetData sheetId="9821"/>
      <sheetData sheetId="9822"/>
      <sheetData sheetId="9823"/>
      <sheetData sheetId="9824"/>
      <sheetData sheetId="9825"/>
      <sheetData sheetId="9826"/>
      <sheetData sheetId="9827"/>
      <sheetData sheetId="9828"/>
      <sheetData sheetId="9829"/>
      <sheetData sheetId="9830"/>
      <sheetData sheetId="9831"/>
      <sheetData sheetId="9832"/>
      <sheetData sheetId="9833"/>
      <sheetData sheetId="9834"/>
      <sheetData sheetId="9835"/>
      <sheetData sheetId="9836"/>
      <sheetData sheetId="9837"/>
      <sheetData sheetId="9838"/>
      <sheetData sheetId="9839"/>
      <sheetData sheetId="9840"/>
      <sheetData sheetId="9841"/>
      <sheetData sheetId="9842"/>
      <sheetData sheetId="9843"/>
      <sheetData sheetId="9844"/>
      <sheetData sheetId="9845"/>
      <sheetData sheetId="9846"/>
      <sheetData sheetId="9847"/>
      <sheetData sheetId="9848"/>
      <sheetData sheetId="9849"/>
      <sheetData sheetId="9850"/>
      <sheetData sheetId="9851"/>
      <sheetData sheetId="9852"/>
      <sheetData sheetId="9853"/>
      <sheetData sheetId="9854"/>
      <sheetData sheetId="9855"/>
      <sheetData sheetId="9856"/>
      <sheetData sheetId="9857"/>
      <sheetData sheetId="9858"/>
      <sheetData sheetId="9859"/>
      <sheetData sheetId="9860"/>
      <sheetData sheetId="9861"/>
      <sheetData sheetId="9862"/>
      <sheetData sheetId="9863"/>
      <sheetData sheetId="9864"/>
      <sheetData sheetId="9865"/>
      <sheetData sheetId="9866"/>
      <sheetData sheetId="9867"/>
      <sheetData sheetId="9868"/>
      <sheetData sheetId="9869"/>
      <sheetData sheetId="9870"/>
      <sheetData sheetId="9871"/>
      <sheetData sheetId="9872"/>
      <sheetData sheetId="9873"/>
      <sheetData sheetId="9874"/>
      <sheetData sheetId="9875"/>
      <sheetData sheetId="9876"/>
      <sheetData sheetId="9877"/>
      <sheetData sheetId="9878"/>
      <sheetData sheetId="9879"/>
      <sheetData sheetId="9880"/>
      <sheetData sheetId="9881"/>
      <sheetData sheetId="9882"/>
      <sheetData sheetId="9883"/>
      <sheetData sheetId="9884"/>
      <sheetData sheetId="9885"/>
      <sheetData sheetId="9886"/>
      <sheetData sheetId="9887"/>
      <sheetData sheetId="9888"/>
      <sheetData sheetId="9889"/>
      <sheetData sheetId="9890"/>
      <sheetData sheetId="9891"/>
      <sheetData sheetId="9892"/>
      <sheetData sheetId="9893"/>
      <sheetData sheetId="9894"/>
      <sheetData sheetId="9895"/>
      <sheetData sheetId="9896"/>
      <sheetData sheetId="9897"/>
      <sheetData sheetId="9898"/>
      <sheetData sheetId="9899"/>
      <sheetData sheetId="9900"/>
      <sheetData sheetId="9901"/>
      <sheetData sheetId="9902"/>
      <sheetData sheetId="9903"/>
      <sheetData sheetId="9904"/>
      <sheetData sheetId="9905"/>
      <sheetData sheetId="9906"/>
      <sheetData sheetId="9907"/>
      <sheetData sheetId="9908"/>
      <sheetData sheetId="9909"/>
      <sheetData sheetId="9910"/>
      <sheetData sheetId="9911"/>
      <sheetData sheetId="9912"/>
      <sheetData sheetId="9913"/>
      <sheetData sheetId="9914"/>
      <sheetData sheetId="9915"/>
      <sheetData sheetId="9916"/>
      <sheetData sheetId="9917"/>
      <sheetData sheetId="9918"/>
      <sheetData sheetId="9919"/>
      <sheetData sheetId="9920"/>
      <sheetData sheetId="9921"/>
      <sheetData sheetId="9922"/>
      <sheetData sheetId="9923"/>
      <sheetData sheetId="9924"/>
      <sheetData sheetId="9925"/>
      <sheetData sheetId="9926"/>
      <sheetData sheetId="9927"/>
      <sheetData sheetId="9928"/>
      <sheetData sheetId="9929"/>
      <sheetData sheetId="9930"/>
      <sheetData sheetId="9931"/>
      <sheetData sheetId="9932"/>
      <sheetData sheetId="9933"/>
      <sheetData sheetId="9934"/>
      <sheetData sheetId="9935"/>
      <sheetData sheetId="9936"/>
      <sheetData sheetId="9937"/>
      <sheetData sheetId="9938"/>
      <sheetData sheetId="9939"/>
      <sheetData sheetId="9940"/>
      <sheetData sheetId="9941"/>
      <sheetData sheetId="9942"/>
      <sheetData sheetId="9943"/>
      <sheetData sheetId="9944"/>
      <sheetData sheetId="9945"/>
      <sheetData sheetId="9946"/>
      <sheetData sheetId="9947"/>
      <sheetData sheetId="9948"/>
      <sheetData sheetId="9949"/>
      <sheetData sheetId="9950"/>
      <sheetData sheetId="9951"/>
      <sheetData sheetId="9952"/>
      <sheetData sheetId="9953"/>
      <sheetData sheetId="9954"/>
      <sheetData sheetId="9955"/>
      <sheetData sheetId="9956"/>
      <sheetData sheetId="9957"/>
      <sheetData sheetId="9958"/>
      <sheetData sheetId="9959"/>
      <sheetData sheetId="9960"/>
      <sheetData sheetId="9961"/>
      <sheetData sheetId="9962"/>
      <sheetData sheetId="9963"/>
      <sheetData sheetId="9964"/>
      <sheetData sheetId="9965"/>
      <sheetData sheetId="9966"/>
      <sheetData sheetId="9967"/>
      <sheetData sheetId="9968"/>
      <sheetData sheetId="9969"/>
      <sheetData sheetId="9970"/>
      <sheetData sheetId="9971"/>
      <sheetData sheetId="9972"/>
      <sheetData sheetId="9973"/>
      <sheetData sheetId="9974"/>
      <sheetData sheetId="9975"/>
      <sheetData sheetId="9976"/>
      <sheetData sheetId="9977"/>
      <sheetData sheetId="9978"/>
      <sheetData sheetId="9979"/>
      <sheetData sheetId="9980"/>
      <sheetData sheetId="9981"/>
      <sheetData sheetId="9982"/>
      <sheetData sheetId="9983"/>
      <sheetData sheetId="9984"/>
      <sheetData sheetId="9985"/>
      <sheetData sheetId="9986"/>
      <sheetData sheetId="9987"/>
      <sheetData sheetId="9988"/>
      <sheetData sheetId="9989"/>
      <sheetData sheetId="9990"/>
      <sheetData sheetId="9991"/>
      <sheetData sheetId="9992"/>
      <sheetData sheetId="9993"/>
      <sheetData sheetId="9994"/>
      <sheetData sheetId="9995"/>
      <sheetData sheetId="9996"/>
      <sheetData sheetId="9997"/>
      <sheetData sheetId="9998"/>
      <sheetData sheetId="9999"/>
      <sheetData sheetId="10000"/>
      <sheetData sheetId="10001"/>
      <sheetData sheetId="10002"/>
      <sheetData sheetId="10003"/>
      <sheetData sheetId="10004"/>
      <sheetData sheetId="10005"/>
      <sheetData sheetId="10006"/>
      <sheetData sheetId="10007"/>
      <sheetData sheetId="10008"/>
      <sheetData sheetId="10009"/>
      <sheetData sheetId="10010"/>
      <sheetData sheetId="10011"/>
      <sheetData sheetId="10012"/>
      <sheetData sheetId="10013"/>
      <sheetData sheetId="10014"/>
      <sheetData sheetId="10015"/>
      <sheetData sheetId="10016"/>
      <sheetData sheetId="10017"/>
      <sheetData sheetId="10018"/>
      <sheetData sheetId="10019"/>
      <sheetData sheetId="10020"/>
      <sheetData sheetId="10021"/>
      <sheetData sheetId="10022"/>
      <sheetData sheetId="10023"/>
      <sheetData sheetId="10024"/>
      <sheetData sheetId="10025"/>
      <sheetData sheetId="10026"/>
      <sheetData sheetId="10027"/>
      <sheetData sheetId="10028"/>
      <sheetData sheetId="10029"/>
      <sheetData sheetId="10030"/>
      <sheetData sheetId="10031"/>
      <sheetData sheetId="10032"/>
      <sheetData sheetId="10033"/>
      <sheetData sheetId="10034"/>
      <sheetData sheetId="10035"/>
      <sheetData sheetId="10036"/>
      <sheetData sheetId="10037"/>
      <sheetData sheetId="10038"/>
      <sheetData sheetId="10039"/>
      <sheetData sheetId="10040"/>
      <sheetData sheetId="10041"/>
      <sheetData sheetId="10042"/>
      <sheetData sheetId="10043"/>
      <sheetData sheetId="10044"/>
      <sheetData sheetId="10045"/>
      <sheetData sheetId="10046"/>
      <sheetData sheetId="10047"/>
      <sheetData sheetId="10048"/>
      <sheetData sheetId="10049"/>
      <sheetData sheetId="10050"/>
      <sheetData sheetId="10051"/>
      <sheetData sheetId="10052"/>
      <sheetData sheetId="10053"/>
      <sheetData sheetId="10054"/>
      <sheetData sheetId="10055"/>
      <sheetData sheetId="10056"/>
      <sheetData sheetId="10057"/>
      <sheetData sheetId="10058"/>
      <sheetData sheetId="10059"/>
      <sheetData sheetId="10060"/>
      <sheetData sheetId="10061"/>
      <sheetData sheetId="10062"/>
      <sheetData sheetId="10063"/>
      <sheetData sheetId="10064"/>
      <sheetData sheetId="10065"/>
      <sheetData sheetId="10066"/>
      <sheetData sheetId="10067"/>
      <sheetData sheetId="10068"/>
      <sheetData sheetId="10069"/>
      <sheetData sheetId="10070"/>
      <sheetData sheetId="10071"/>
      <sheetData sheetId="10072"/>
      <sheetData sheetId="10073"/>
      <sheetData sheetId="10074"/>
      <sheetData sheetId="10075"/>
      <sheetData sheetId="10076"/>
      <sheetData sheetId="10077"/>
      <sheetData sheetId="10078"/>
      <sheetData sheetId="10079"/>
      <sheetData sheetId="10080"/>
      <sheetData sheetId="10081"/>
      <sheetData sheetId="10082"/>
      <sheetData sheetId="10083"/>
      <sheetData sheetId="10084"/>
      <sheetData sheetId="10085"/>
      <sheetData sheetId="10086"/>
      <sheetData sheetId="10087"/>
      <sheetData sheetId="10088"/>
      <sheetData sheetId="10089"/>
      <sheetData sheetId="10090"/>
      <sheetData sheetId="10091"/>
      <sheetData sheetId="10092"/>
      <sheetData sheetId="10093"/>
      <sheetData sheetId="10094"/>
      <sheetData sheetId="10095"/>
      <sheetData sheetId="10096"/>
      <sheetData sheetId="10097"/>
      <sheetData sheetId="10098"/>
      <sheetData sheetId="10099"/>
      <sheetData sheetId="10100"/>
      <sheetData sheetId="10101"/>
      <sheetData sheetId="10102"/>
      <sheetData sheetId="10103"/>
      <sheetData sheetId="10104"/>
      <sheetData sheetId="10105"/>
      <sheetData sheetId="10106"/>
      <sheetData sheetId="10107"/>
      <sheetData sheetId="10108"/>
      <sheetData sheetId="10109"/>
      <sheetData sheetId="10110"/>
      <sheetData sheetId="10111"/>
      <sheetData sheetId="10112"/>
      <sheetData sheetId="10113"/>
      <sheetData sheetId="10114"/>
      <sheetData sheetId="10115"/>
      <sheetData sheetId="10116"/>
      <sheetData sheetId="10117"/>
      <sheetData sheetId="10118"/>
      <sheetData sheetId="10119"/>
      <sheetData sheetId="10120"/>
      <sheetData sheetId="10121"/>
      <sheetData sheetId="10122"/>
      <sheetData sheetId="10123"/>
      <sheetData sheetId="10124"/>
      <sheetData sheetId="10125"/>
      <sheetData sheetId="10126"/>
      <sheetData sheetId="10127"/>
      <sheetData sheetId="10128"/>
      <sheetData sheetId="10129"/>
      <sheetData sheetId="10130"/>
      <sheetData sheetId="10131"/>
      <sheetData sheetId="10132"/>
      <sheetData sheetId="10133"/>
      <sheetData sheetId="10134"/>
      <sheetData sheetId="10135"/>
      <sheetData sheetId="10136"/>
      <sheetData sheetId="10137"/>
      <sheetData sheetId="10138"/>
      <sheetData sheetId="10139"/>
      <sheetData sheetId="10140"/>
      <sheetData sheetId="10141"/>
      <sheetData sheetId="10142"/>
      <sheetData sheetId="10143"/>
      <sheetData sheetId="10144"/>
      <sheetData sheetId="10145"/>
      <sheetData sheetId="10146"/>
      <sheetData sheetId="10147"/>
      <sheetData sheetId="10148"/>
      <sheetData sheetId="10149"/>
      <sheetData sheetId="10150"/>
      <sheetData sheetId="10151"/>
      <sheetData sheetId="10152"/>
      <sheetData sheetId="10153"/>
      <sheetData sheetId="10154"/>
      <sheetData sheetId="10155"/>
      <sheetData sheetId="10156"/>
      <sheetData sheetId="10157"/>
      <sheetData sheetId="10158"/>
      <sheetData sheetId="10159"/>
      <sheetData sheetId="10160"/>
      <sheetData sheetId="10161"/>
      <sheetData sheetId="10162"/>
      <sheetData sheetId="10163"/>
      <sheetData sheetId="10164"/>
      <sheetData sheetId="10165"/>
      <sheetData sheetId="10166"/>
      <sheetData sheetId="10167"/>
      <sheetData sheetId="10168"/>
      <sheetData sheetId="10169"/>
      <sheetData sheetId="10170"/>
      <sheetData sheetId="10171"/>
      <sheetData sheetId="10172"/>
      <sheetData sheetId="10173"/>
      <sheetData sheetId="10174"/>
      <sheetData sheetId="10175"/>
      <sheetData sheetId="10176"/>
      <sheetData sheetId="10177"/>
      <sheetData sheetId="10178"/>
      <sheetData sheetId="10179"/>
      <sheetData sheetId="10180"/>
      <sheetData sheetId="10181"/>
      <sheetData sheetId="10182"/>
      <sheetData sheetId="10183"/>
      <sheetData sheetId="10184"/>
      <sheetData sheetId="10185"/>
      <sheetData sheetId="10186"/>
      <sheetData sheetId="10187"/>
      <sheetData sheetId="10188"/>
      <sheetData sheetId="10189"/>
      <sheetData sheetId="10190"/>
      <sheetData sheetId="10191"/>
      <sheetData sheetId="10192"/>
      <sheetData sheetId="10193"/>
      <sheetData sheetId="10194"/>
      <sheetData sheetId="10195"/>
      <sheetData sheetId="10196"/>
      <sheetData sheetId="10197"/>
      <sheetData sheetId="10198"/>
      <sheetData sheetId="10199"/>
      <sheetData sheetId="10200"/>
      <sheetData sheetId="10201"/>
      <sheetData sheetId="10202"/>
      <sheetData sheetId="10203"/>
      <sheetData sheetId="10204"/>
      <sheetData sheetId="10205"/>
      <sheetData sheetId="10206"/>
      <sheetData sheetId="10207"/>
      <sheetData sheetId="10208"/>
      <sheetData sheetId="10209"/>
      <sheetData sheetId="10210"/>
      <sheetData sheetId="10211"/>
      <sheetData sheetId="10212"/>
      <sheetData sheetId="10213"/>
      <sheetData sheetId="10214"/>
      <sheetData sheetId="10215"/>
      <sheetData sheetId="10216"/>
      <sheetData sheetId="10217"/>
      <sheetData sheetId="10218"/>
      <sheetData sheetId="10219"/>
      <sheetData sheetId="10220"/>
      <sheetData sheetId="10221"/>
      <sheetData sheetId="10222"/>
      <sheetData sheetId="10223"/>
      <sheetData sheetId="10224"/>
      <sheetData sheetId="10225"/>
      <sheetData sheetId="10226"/>
      <sheetData sheetId="10227"/>
      <sheetData sheetId="10228"/>
      <sheetData sheetId="10229"/>
      <sheetData sheetId="10230"/>
      <sheetData sheetId="10231"/>
      <sheetData sheetId="10232"/>
      <sheetData sheetId="10233"/>
      <sheetData sheetId="10234"/>
      <sheetData sheetId="10235"/>
      <sheetData sheetId="10236"/>
      <sheetData sheetId="10237"/>
      <sheetData sheetId="10238"/>
      <sheetData sheetId="10239"/>
      <sheetData sheetId="10240"/>
      <sheetData sheetId="10241"/>
      <sheetData sheetId="10242"/>
      <sheetData sheetId="10243"/>
      <sheetData sheetId="10244"/>
      <sheetData sheetId="10245"/>
      <sheetData sheetId="10246"/>
      <sheetData sheetId="10247"/>
      <sheetData sheetId="10248"/>
      <sheetData sheetId="10249"/>
      <sheetData sheetId="10250"/>
      <sheetData sheetId="10251"/>
      <sheetData sheetId="10252"/>
      <sheetData sheetId="10253"/>
      <sheetData sheetId="10254"/>
      <sheetData sheetId="10255"/>
      <sheetData sheetId="10256"/>
      <sheetData sheetId="10257"/>
      <sheetData sheetId="10258"/>
      <sheetData sheetId="10259"/>
      <sheetData sheetId="10260"/>
      <sheetData sheetId="10261"/>
      <sheetData sheetId="10262"/>
      <sheetData sheetId="10263"/>
      <sheetData sheetId="10264"/>
      <sheetData sheetId="10265"/>
      <sheetData sheetId="10266"/>
      <sheetData sheetId="10267"/>
      <sheetData sheetId="10268"/>
      <sheetData sheetId="10269"/>
      <sheetData sheetId="10270"/>
      <sheetData sheetId="10271"/>
      <sheetData sheetId="10272"/>
      <sheetData sheetId="10273"/>
      <sheetData sheetId="10274"/>
      <sheetData sheetId="10275"/>
      <sheetData sheetId="10276"/>
      <sheetData sheetId="10277"/>
      <sheetData sheetId="10278"/>
      <sheetData sheetId="10279"/>
      <sheetData sheetId="10280"/>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sheetData sheetId="10299"/>
      <sheetData sheetId="10300"/>
      <sheetData sheetId="10301"/>
      <sheetData sheetId="10302"/>
      <sheetData sheetId="10303"/>
      <sheetData sheetId="10304"/>
      <sheetData sheetId="10305"/>
      <sheetData sheetId="10306"/>
      <sheetData sheetId="10307"/>
      <sheetData sheetId="10308"/>
      <sheetData sheetId="10309"/>
      <sheetData sheetId="10310"/>
      <sheetData sheetId="10311"/>
      <sheetData sheetId="10312"/>
      <sheetData sheetId="10313"/>
      <sheetData sheetId="10314"/>
      <sheetData sheetId="10315"/>
      <sheetData sheetId="10316"/>
      <sheetData sheetId="10317"/>
      <sheetData sheetId="10318"/>
      <sheetData sheetId="10319"/>
      <sheetData sheetId="10320"/>
      <sheetData sheetId="10321"/>
      <sheetData sheetId="10322"/>
      <sheetData sheetId="10323"/>
      <sheetData sheetId="10324"/>
      <sheetData sheetId="10325"/>
      <sheetData sheetId="10326"/>
      <sheetData sheetId="10327"/>
      <sheetData sheetId="10328"/>
      <sheetData sheetId="10329"/>
      <sheetData sheetId="10330"/>
      <sheetData sheetId="10331"/>
      <sheetData sheetId="10332"/>
      <sheetData sheetId="10333"/>
      <sheetData sheetId="10334"/>
      <sheetData sheetId="10335"/>
      <sheetData sheetId="10336"/>
      <sheetData sheetId="10337"/>
      <sheetData sheetId="10338"/>
      <sheetData sheetId="10339"/>
      <sheetData sheetId="10340"/>
      <sheetData sheetId="10341"/>
      <sheetData sheetId="10342"/>
      <sheetData sheetId="10343"/>
      <sheetData sheetId="10344"/>
      <sheetData sheetId="10345"/>
      <sheetData sheetId="10346"/>
      <sheetData sheetId="10347"/>
      <sheetData sheetId="10348"/>
      <sheetData sheetId="10349"/>
      <sheetData sheetId="10350"/>
      <sheetData sheetId="10351"/>
      <sheetData sheetId="10352"/>
      <sheetData sheetId="10353"/>
      <sheetData sheetId="10354"/>
      <sheetData sheetId="10355"/>
      <sheetData sheetId="10356"/>
      <sheetData sheetId="10357"/>
      <sheetData sheetId="10358"/>
      <sheetData sheetId="10359"/>
      <sheetData sheetId="10360"/>
      <sheetData sheetId="10361"/>
      <sheetData sheetId="10362"/>
      <sheetData sheetId="10363"/>
      <sheetData sheetId="10364"/>
      <sheetData sheetId="10365"/>
      <sheetData sheetId="10366"/>
      <sheetData sheetId="10367"/>
      <sheetData sheetId="10368"/>
      <sheetData sheetId="10369"/>
      <sheetData sheetId="10370"/>
      <sheetData sheetId="10371"/>
      <sheetData sheetId="10372"/>
      <sheetData sheetId="10373"/>
      <sheetData sheetId="10374"/>
      <sheetData sheetId="10375"/>
      <sheetData sheetId="10376"/>
      <sheetData sheetId="10377"/>
      <sheetData sheetId="10378"/>
      <sheetData sheetId="10379"/>
      <sheetData sheetId="10380"/>
      <sheetData sheetId="10381"/>
      <sheetData sheetId="10382"/>
      <sheetData sheetId="10383"/>
      <sheetData sheetId="10384"/>
      <sheetData sheetId="10385"/>
      <sheetData sheetId="10386"/>
      <sheetData sheetId="10387"/>
      <sheetData sheetId="10388"/>
      <sheetData sheetId="10389"/>
      <sheetData sheetId="10390"/>
      <sheetData sheetId="10391"/>
      <sheetData sheetId="10392"/>
      <sheetData sheetId="10393"/>
      <sheetData sheetId="10394"/>
      <sheetData sheetId="10395"/>
      <sheetData sheetId="10396"/>
      <sheetData sheetId="10397"/>
      <sheetData sheetId="10398"/>
      <sheetData sheetId="10399"/>
      <sheetData sheetId="10400"/>
      <sheetData sheetId="10401"/>
      <sheetData sheetId="10402"/>
      <sheetData sheetId="10403"/>
      <sheetData sheetId="10404"/>
      <sheetData sheetId="10405"/>
      <sheetData sheetId="10406"/>
      <sheetData sheetId="10407"/>
      <sheetData sheetId="10408"/>
      <sheetData sheetId="10409"/>
      <sheetData sheetId="10410"/>
      <sheetData sheetId="10411"/>
      <sheetData sheetId="10412"/>
      <sheetData sheetId="10413"/>
      <sheetData sheetId="10414"/>
      <sheetData sheetId="10415"/>
      <sheetData sheetId="10416"/>
      <sheetData sheetId="10417"/>
      <sheetData sheetId="10418"/>
      <sheetData sheetId="10419"/>
      <sheetData sheetId="10420"/>
      <sheetData sheetId="10421"/>
      <sheetData sheetId="10422"/>
      <sheetData sheetId="10423"/>
      <sheetData sheetId="10424"/>
      <sheetData sheetId="10425"/>
      <sheetData sheetId="10426"/>
      <sheetData sheetId="10427"/>
      <sheetData sheetId="10428"/>
      <sheetData sheetId="10429"/>
      <sheetData sheetId="10430"/>
      <sheetData sheetId="10431"/>
      <sheetData sheetId="10432"/>
      <sheetData sheetId="10433"/>
      <sheetData sheetId="10434"/>
      <sheetData sheetId="10435"/>
      <sheetData sheetId="10436"/>
      <sheetData sheetId="10437"/>
      <sheetData sheetId="10438"/>
      <sheetData sheetId="10439"/>
      <sheetData sheetId="10440"/>
      <sheetData sheetId="10441"/>
      <sheetData sheetId="10442"/>
      <sheetData sheetId="10443"/>
      <sheetData sheetId="10444"/>
      <sheetData sheetId="10445"/>
      <sheetData sheetId="10446"/>
      <sheetData sheetId="10447"/>
      <sheetData sheetId="10448"/>
      <sheetData sheetId="10449"/>
      <sheetData sheetId="10450"/>
      <sheetData sheetId="10451"/>
      <sheetData sheetId="10452"/>
      <sheetData sheetId="10453"/>
      <sheetData sheetId="10454"/>
      <sheetData sheetId="10455"/>
      <sheetData sheetId="10456"/>
      <sheetData sheetId="10457"/>
      <sheetData sheetId="10458"/>
      <sheetData sheetId="10459"/>
      <sheetData sheetId="10460"/>
      <sheetData sheetId="10461"/>
      <sheetData sheetId="10462"/>
      <sheetData sheetId="10463"/>
      <sheetData sheetId="10464"/>
      <sheetData sheetId="10465"/>
      <sheetData sheetId="10466"/>
      <sheetData sheetId="10467"/>
      <sheetData sheetId="10468"/>
      <sheetData sheetId="10469"/>
      <sheetData sheetId="10470"/>
      <sheetData sheetId="10471"/>
      <sheetData sheetId="10472"/>
      <sheetData sheetId="10473"/>
      <sheetData sheetId="10474"/>
      <sheetData sheetId="10475"/>
      <sheetData sheetId="10476"/>
      <sheetData sheetId="10477"/>
      <sheetData sheetId="10478"/>
      <sheetData sheetId="10479"/>
      <sheetData sheetId="10480"/>
      <sheetData sheetId="10481"/>
      <sheetData sheetId="10482"/>
      <sheetData sheetId="10483"/>
      <sheetData sheetId="10484"/>
      <sheetData sheetId="10485"/>
      <sheetData sheetId="10486"/>
      <sheetData sheetId="10487"/>
      <sheetData sheetId="10488"/>
      <sheetData sheetId="10489"/>
      <sheetData sheetId="10490"/>
      <sheetData sheetId="10491"/>
      <sheetData sheetId="10492"/>
      <sheetData sheetId="10493"/>
      <sheetData sheetId="10494"/>
      <sheetData sheetId="10495"/>
      <sheetData sheetId="10496"/>
      <sheetData sheetId="10497"/>
      <sheetData sheetId="10498"/>
      <sheetData sheetId="10499"/>
      <sheetData sheetId="10500"/>
      <sheetData sheetId="10501"/>
      <sheetData sheetId="10502"/>
      <sheetData sheetId="10503"/>
      <sheetData sheetId="10504"/>
      <sheetData sheetId="10505"/>
      <sheetData sheetId="10506"/>
      <sheetData sheetId="10507"/>
      <sheetData sheetId="10508"/>
      <sheetData sheetId="10509"/>
      <sheetData sheetId="10510"/>
      <sheetData sheetId="10511"/>
      <sheetData sheetId="10512"/>
      <sheetData sheetId="10513"/>
      <sheetData sheetId="10514"/>
      <sheetData sheetId="10515"/>
      <sheetData sheetId="10516"/>
      <sheetData sheetId="10517"/>
      <sheetData sheetId="10518"/>
      <sheetData sheetId="10519"/>
      <sheetData sheetId="10520"/>
      <sheetData sheetId="10521"/>
      <sheetData sheetId="10522"/>
      <sheetData sheetId="10523"/>
      <sheetData sheetId="10524"/>
      <sheetData sheetId="10525"/>
      <sheetData sheetId="10526"/>
      <sheetData sheetId="10527"/>
      <sheetData sheetId="10528"/>
      <sheetData sheetId="10529"/>
      <sheetData sheetId="10530"/>
      <sheetData sheetId="10531"/>
      <sheetData sheetId="10532"/>
      <sheetData sheetId="10533"/>
      <sheetData sheetId="10534"/>
      <sheetData sheetId="10535"/>
      <sheetData sheetId="10536"/>
      <sheetData sheetId="10537"/>
      <sheetData sheetId="10538"/>
      <sheetData sheetId="10539"/>
      <sheetData sheetId="10540"/>
      <sheetData sheetId="10541"/>
      <sheetData sheetId="10542"/>
      <sheetData sheetId="10543"/>
      <sheetData sheetId="10544"/>
      <sheetData sheetId="10545"/>
      <sheetData sheetId="10546"/>
      <sheetData sheetId="10547"/>
      <sheetData sheetId="10548"/>
      <sheetData sheetId="10549"/>
      <sheetData sheetId="10550"/>
      <sheetData sheetId="10551"/>
      <sheetData sheetId="10552"/>
      <sheetData sheetId="10553"/>
      <sheetData sheetId="10554"/>
      <sheetData sheetId="10555"/>
      <sheetData sheetId="10556"/>
      <sheetData sheetId="10557"/>
      <sheetData sheetId="10558"/>
      <sheetData sheetId="10559"/>
      <sheetData sheetId="10560"/>
      <sheetData sheetId="10561"/>
      <sheetData sheetId="10562"/>
      <sheetData sheetId="10563"/>
      <sheetData sheetId="10564"/>
      <sheetData sheetId="10565"/>
      <sheetData sheetId="10566"/>
      <sheetData sheetId="10567"/>
      <sheetData sheetId="10568"/>
      <sheetData sheetId="10569"/>
      <sheetData sheetId="10570"/>
      <sheetData sheetId="10571"/>
      <sheetData sheetId="10572"/>
      <sheetData sheetId="10573"/>
      <sheetData sheetId="10574"/>
      <sheetData sheetId="10575"/>
      <sheetData sheetId="10576"/>
      <sheetData sheetId="10577"/>
      <sheetData sheetId="10578"/>
      <sheetData sheetId="10579"/>
      <sheetData sheetId="10580"/>
      <sheetData sheetId="10581"/>
      <sheetData sheetId="10582"/>
      <sheetData sheetId="10583"/>
      <sheetData sheetId="10584"/>
      <sheetData sheetId="10585"/>
      <sheetData sheetId="10586"/>
      <sheetData sheetId="10587"/>
      <sheetData sheetId="10588"/>
      <sheetData sheetId="10589"/>
      <sheetData sheetId="10590"/>
      <sheetData sheetId="10591"/>
      <sheetData sheetId="10592"/>
      <sheetData sheetId="10593"/>
      <sheetData sheetId="10594"/>
      <sheetData sheetId="10595"/>
      <sheetData sheetId="10596"/>
      <sheetData sheetId="10597"/>
      <sheetData sheetId="10598"/>
      <sheetData sheetId="10599"/>
      <sheetData sheetId="10600"/>
      <sheetData sheetId="10601"/>
      <sheetData sheetId="10602"/>
      <sheetData sheetId="10603"/>
      <sheetData sheetId="10604"/>
      <sheetData sheetId="10605"/>
      <sheetData sheetId="10606"/>
      <sheetData sheetId="10607"/>
      <sheetData sheetId="10608"/>
      <sheetData sheetId="10609"/>
      <sheetData sheetId="10610"/>
      <sheetData sheetId="10611"/>
      <sheetData sheetId="10612"/>
      <sheetData sheetId="10613"/>
      <sheetData sheetId="10614"/>
      <sheetData sheetId="10615"/>
      <sheetData sheetId="10616"/>
      <sheetData sheetId="10617"/>
      <sheetData sheetId="10618"/>
      <sheetData sheetId="10619"/>
      <sheetData sheetId="10620"/>
      <sheetData sheetId="10621"/>
      <sheetData sheetId="10622"/>
      <sheetData sheetId="10623"/>
      <sheetData sheetId="10624"/>
      <sheetData sheetId="10625"/>
      <sheetData sheetId="10626"/>
      <sheetData sheetId="10627"/>
      <sheetData sheetId="10628"/>
      <sheetData sheetId="10629"/>
      <sheetData sheetId="10630"/>
      <sheetData sheetId="10631"/>
      <sheetData sheetId="10632"/>
      <sheetData sheetId="10633"/>
      <sheetData sheetId="10634"/>
      <sheetData sheetId="10635"/>
      <sheetData sheetId="10636"/>
      <sheetData sheetId="10637"/>
      <sheetData sheetId="10638"/>
      <sheetData sheetId="10639"/>
      <sheetData sheetId="10640"/>
      <sheetData sheetId="10641"/>
      <sheetData sheetId="10642"/>
      <sheetData sheetId="10643"/>
      <sheetData sheetId="10644"/>
      <sheetData sheetId="10645"/>
      <sheetData sheetId="10646"/>
      <sheetData sheetId="10647"/>
      <sheetData sheetId="10648"/>
      <sheetData sheetId="10649"/>
      <sheetData sheetId="10650"/>
      <sheetData sheetId="10651"/>
      <sheetData sheetId="10652"/>
      <sheetData sheetId="10653"/>
      <sheetData sheetId="10654"/>
      <sheetData sheetId="10655"/>
      <sheetData sheetId="10656"/>
      <sheetData sheetId="10657"/>
      <sheetData sheetId="10658"/>
      <sheetData sheetId="10659"/>
      <sheetData sheetId="10660"/>
      <sheetData sheetId="10661"/>
      <sheetData sheetId="10662"/>
      <sheetData sheetId="10663"/>
      <sheetData sheetId="10664"/>
      <sheetData sheetId="10665"/>
      <sheetData sheetId="10666"/>
      <sheetData sheetId="10667"/>
      <sheetData sheetId="10668"/>
      <sheetData sheetId="10669"/>
      <sheetData sheetId="10670"/>
      <sheetData sheetId="10671"/>
      <sheetData sheetId="10672"/>
      <sheetData sheetId="10673"/>
      <sheetData sheetId="10674"/>
      <sheetData sheetId="10675"/>
      <sheetData sheetId="10676"/>
      <sheetData sheetId="10677"/>
      <sheetData sheetId="10678"/>
      <sheetData sheetId="10679"/>
      <sheetData sheetId="10680"/>
      <sheetData sheetId="10681"/>
      <sheetData sheetId="10682"/>
      <sheetData sheetId="10683"/>
      <sheetData sheetId="10684"/>
      <sheetData sheetId="10685"/>
      <sheetData sheetId="10686"/>
      <sheetData sheetId="10687"/>
      <sheetData sheetId="10688"/>
      <sheetData sheetId="10689"/>
      <sheetData sheetId="10690"/>
      <sheetData sheetId="10691"/>
      <sheetData sheetId="10692"/>
      <sheetData sheetId="10693"/>
      <sheetData sheetId="10694"/>
      <sheetData sheetId="10695"/>
      <sheetData sheetId="10696"/>
      <sheetData sheetId="10697"/>
      <sheetData sheetId="10698"/>
      <sheetData sheetId="10699"/>
      <sheetData sheetId="10700"/>
      <sheetData sheetId="10701"/>
      <sheetData sheetId="10702"/>
      <sheetData sheetId="10703"/>
      <sheetData sheetId="10704"/>
      <sheetData sheetId="10705"/>
      <sheetData sheetId="10706"/>
      <sheetData sheetId="10707"/>
      <sheetData sheetId="10708"/>
      <sheetData sheetId="10709"/>
      <sheetData sheetId="10710"/>
      <sheetData sheetId="10711"/>
      <sheetData sheetId="10712"/>
      <sheetData sheetId="10713"/>
      <sheetData sheetId="10714"/>
      <sheetData sheetId="10715"/>
      <sheetData sheetId="10716"/>
      <sheetData sheetId="10717"/>
      <sheetData sheetId="10718"/>
      <sheetData sheetId="10719"/>
      <sheetData sheetId="10720"/>
      <sheetData sheetId="10721"/>
      <sheetData sheetId="10722"/>
      <sheetData sheetId="10723"/>
      <sheetData sheetId="10724"/>
      <sheetData sheetId="10725"/>
      <sheetData sheetId="10726"/>
      <sheetData sheetId="10727"/>
      <sheetData sheetId="10728"/>
      <sheetData sheetId="10729"/>
      <sheetData sheetId="10730"/>
      <sheetData sheetId="10731"/>
      <sheetData sheetId="10732"/>
      <sheetData sheetId="10733"/>
      <sheetData sheetId="10734"/>
      <sheetData sheetId="10735"/>
      <sheetData sheetId="10736"/>
      <sheetData sheetId="10737"/>
      <sheetData sheetId="10738"/>
      <sheetData sheetId="10739"/>
      <sheetData sheetId="10740"/>
      <sheetData sheetId="10741"/>
      <sheetData sheetId="10742"/>
      <sheetData sheetId="10743"/>
      <sheetData sheetId="10744"/>
      <sheetData sheetId="10745"/>
      <sheetData sheetId="10746"/>
      <sheetData sheetId="10747"/>
      <sheetData sheetId="10748"/>
      <sheetData sheetId="10749"/>
      <sheetData sheetId="10750"/>
      <sheetData sheetId="10751"/>
      <sheetData sheetId="10752"/>
      <sheetData sheetId="10753"/>
      <sheetData sheetId="10754"/>
      <sheetData sheetId="10755"/>
      <sheetData sheetId="10756"/>
      <sheetData sheetId="10757"/>
      <sheetData sheetId="10758"/>
      <sheetData sheetId="10759"/>
      <sheetData sheetId="10760"/>
      <sheetData sheetId="10761"/>
      <sheetData sheetId="10762"/>
      <sheetData sheetId="10763"/>
      <sheetData sheetId="10764"/>
      <sheetData sheetId="10765"/>
      <sheetData sheetId="10766"/>
      <sheetData sheetId="10767"/>
      <sheetData sheetId="10768"/>
      <sheetData sheetId="10769"/>
      <sheetData sheetId="10770"/>
      <sheetData sheetId="10771"/>
      <sheetData sheetId="10772"/>
      <sheetData sheetId="10773"/>
      <sheetData sheetId="10774"/>
      <sheetData sheetId="10775"/>
      <sheetData sheetId="10776"/>
      <sheetData sheetId="10777"/>
      <sheetData sheetId="10778"/>
      <sheetData sheetId="10779"/>
      <sheetData sheetId="10780"/>
      <sheetData sheetId="10781"/>
      <sheetData sheetId="10782"/>
      <sheetData sheetId="10783"/>
      <sheetData sheetId="10784"/>
      <sheetData sheetId="10785"/>
      <sheetData sheetId="10786"/>
      <sheetData sheetId="10787"/>
      <sheetData sheetId="10788"/>
      <sheetData sheetId="10789"/>
      <sheetData sheetId="10790"/>
      <sheetData sheetId="10791"/>
      <sheetData sheetId="10792"/>
      <sheetData sheetId="10793"/>
      <sheetData sheetId="10794"/>
      <sheetData sheetId="10795"/>
      <sheetData sheetId="10796"/>
      <sheetData sheetId="10797"/>
      <sheetData sheetId="10798"/>
      <sheetData sheetId="10799"/>
      <sheetData sheetId="10800"/>
      <sheetData sheetId="10801"/>
      <sheetData sheetId="10802"/>
      <sheetData sheetId="10803"/>
      <sheetData sheetId="10804"/>
      <sheetData sheetId="10805"/>
      <sheetData sheetId="10806"/>
      <sheetData sheetId="10807"/>
      <sheetData sheetId="10808"/>
      <sheetData sheetId="10809"/>
      <sheetData sheetId="10810"/>
      <sheetData sheetId="10811"/>
      <sheetData sheetId="10812"/>
      <sheetData sheetId="10813"/>
      <sheetData sheetId="10814"/>
      <sheetData sheetId="10815"/>
      <sheetData sheetId="10816"/>
      <sheetData sheetId="10817"/>
      <sheetData sheetId="10818"/>
      <sheetData sheetId="10819"/>
      <sheetData sheetId="10820"/>
      <sheetData sheetId="10821"/>
      <sheetData sheetId="10822"/>
      <sheetData sheetId="10823"/>
      <sheetData sheetId="10824"/>
      <sheetData sheetId="10825"/>
      <sheetData sheetId="10826"/>
      <sheetData sheetId="10827"/>
      <sheetData sheetId="10828"/>
      <sheetData sheetId="10829"/>
      <sheetData sheetId="10830"/>
      <sheetData sheetId="10831"/>
      <sheetData sheetId="10832"/>
      <sheetData sheetId="10833"/>
      <sheetData sheetId="10834"/>
      <sheetData sheetId="10835"/>
      <sheetData sheetId="10836"/>
      <sheetData sheetId="10837"/>
      <sheetData sheetId="10838"/>
      <sheetData sheetId="10839"/>
      <sheetData sheetId="10840"/>
      <sheetData sheetId="10841"/>
      <sheetData sheetId="10842"/>
      <sheetData sheetId="10843"/>
      <sheetData sheetId="10844"/>
      <sheetData sheetId="10845"/>
      <sheetData sheetId="10846"/>
      <sheetData sheetId="10847"/>
      <sheetData sheetId="10848"/>
      <sheetData sheetId="10849"/>
      <sheetData sheetId="10850"/>
      <sheetData sheetId="10851"/>
      <sheetData sheetId="10852"/>
      <sheetData sheetId="10853"/>
      <sheetData sheetId="10854"/>
      <sheetData sheetId="10855"/>
      <sheetData sheetId="10856"/>
      <sheetData sheetId="10857"/>
      <sheetData sheetId="10858"/>
      <sheetData sheetId="10859"/>
      <sheetData sheetId="10860"/>
      <sheetData sheetId="10861"/>
      <sheetData sheetId="10862"/>
      <sheetData sheetId="10863"/>
      <sheetData sheetId="10864"/>
      <sheetData sheetId="10865"/>
      <sheetData sheetId="10866"/>
      <sheetData sheetId="10867"/>
      <sheetData sheetId="10868"/>
      <sheetData sheetId="10869"/>
      <sheetData sheetId="10870"/>
      <sheetData sheetId="10871"/>
      <sheetData sheetId="10872"/>
      <sheetData sheetId="10873"/>
      <sheetData sheetId="10874"/>
      <sheetData sheetId="10875"/>
      <sheetData sheetId="10876"/>
      <sheetData sheetId="10877"/>
      <sheetData sheetId="10878"/>
      <sheetData sheetId="10879"/>
      <sheetData sheetId="10880"/>
      <sheetData sheetId="10881"/>
      <sheetData sheetId="10882"/>
      <sheetData sheetId="10883"/>
      <sheetData sheetId="10884"/>
      <sheetData sheetId="10885"/>
      <sheetData sheetId="10886"/>
      <sheetData sheetId="10887"/>
      <sheetData sheetId="10888"/>
      <sheetData sheetId="10889"/>
      <sheetData sheetId="10890"/>
      <sheetData sheetId="10891"/>
      <sheetData sheetId="10892"/>
      <sheetData sheetId="10893"/>
      <sheetData sheetId="10894"/>
      <sheetData sheetId="10895"/>
      <sheetData sheetId="10896"/>
      <sheetData sheetId="10897"/>
      <sheetData sheetId="10898"/>
      <sheetData sheetId="10899"/>
      <sheetData sheetId="10900"/>
      <sheetData sheetId="10901"/>
      <sheetData sheetId="10902"/>
      <sheetData sheetId="10903"/>
      <sheetData sheetId="10904"/>
      <sheetData sheetId="10905"/>
      <sheetData sheetId="10906"/>
      <sheetData sheetId="10907"/>
      <sheetData sheetId="10908"/>
      <sheetData sheetId="10909"/>
      <sheetData sheetId="10910"/>
      <sheetData sheetId="10911"/>
      <sheetData sheetId="10912"/>
      <sheetData sheetId="10913"/>
      <sheetData sheetId="10914"/>
      <sheetData sheetId="10915"/>
      <sheetData sheetId="10916"/>
      <sheetData sheetId="10917"/>
      <sheetData sheetId="10918"/>
      <sheetData sheetId="10919"/>
      <sheetData sheetId="10920"/>
      <sheetData sheetId="10921"/>
      <sheetData sheetId="10922"/>
      <sheetData sheetId="10923"/>
      <sheetData sheetId="10924"/>
      <sheetData sheetId="10925"/>
      <sheetData sheetId="10926"/>
      <sheetData sheetId="10927"/>
      <sheetData sheetId="10928"/>
      <sheetData sheetId="10929"/>
      <sheetData sheetId="10930"/>
      <sheetData sheetId="10931"/>
      <sheetData sheetId="10932"/>
      <sheetData sheetId="10933"/>
      <sheetData sheetId="10934"/>
      <sheetData sheetId="10935"/>
      <sheetData sheetId="10936"/>
      <sheetData sheetId="10937"/>
      <sheetData sheetId="10938"/>
      <sheetData sheetId="10939"/>
      <sheetData sheetId="10940"/>
      <sheetData sheetId="10941"/>
      <sheetData sheetId="10942"/>
      <sheetData sheetId="10943"/>
      <sheetData sheetId="10944"/>
      <sheetData sheetId="10945"/>
      <sheetData sheetId="10946"/>
      <sheetData sheetId="10947"/>
      <sheetData sheetId="10948"/>
      <sheetData sheetId="10949"/>
      <sheetData sheetId="10950"/>
      <sheetData sheetId="10951"/>
      <sheetData sheetId="10952"/>
      <sheetData sheetId="10953"/>
      <sheetData sheetId="10954"/>
      <sheetData sheetId="10955"/>
      <sheetData sheetId="10956"/>
      <sheetData sheetId="10957"/>
      <sheetData sheetId="10958"/>
      <sheetData sheetId="10959"/>
      <sheetData sheetId="10960"/>
      <sheetData sheetId="10961"/>
      <sheetData sheetId="10962"/>
      <sheetData sheetId="10963"/>
      <sheetData sheetId="10964"/>
      <sheetData sheetId="10965"/>
      <sheetData sheetId="10966"/>
      <sheetData sheetId="10967"/>
      <sheetData sheetId="10968"/>
      <sheetData sheetId="10969"/>
      <sheetData sheetId="10970"/>
      <sheetData sheetId="10971"/>
      <sheetData sheetId="10972"/>
      <sheetData sheetId="10973"/>
      <sheetData sheetId="10974"/>
      <sheetData sheetId="10975"/>
      <sheetData sheetId="10976"/>
      <sheetData sheetId="10977"/>
      <sheetData sheetId="10978"/>
      <sheetData sheetId="10979"/>
      <sheetData sheetId="10980"/>
      <sheetData sheetId="10981"/>
      <sheetData sheetId="10982"/>
      <sheetData sheetId="10983"/>
      <sheetData sheetId="10984"/>
      <sheetData sheetId="10985"/>
      <sheetData sheetId="10986"/>
      <sheetData sheetId="10987"/>
      <sheetData sheetId="10988"/>
      <sheetData sheetId="10989"/>
      <sheetData sheetId="10990"/>
      <sheetData sheetId="10991"/>
      <sheetData sheetId="10992"/>
      <sheetData sheetId="10993"/>
      <sheetData sheetId="10994"/>
      <sheetData sheetId="10995"/>
      <sheetData sheetId="10996"/>
      <sheetData sheetId="10997"/>
      <sheetData sheetId="10998"/>
      <sheetData sheetId="10999"/>
      <sheetData sheetId="11000"/>
      <sheetData sheetId="11001"/>
      <sheetData sheetId="11002"/>
      <sheetData sheetId="11003"/>
      <sheetData sheetId="11004"/>
      <sheetData sheetId="11005"/>
      <sheetData sheetId="11006"/>
      <sheetData sheetId="11007"/>
      <sheetData sheetId="11008"/>
      <sheetData sheetId="11009"/>
      <sheetData sheetId="11010"/>
      <sheetData sheetId="11011"/>
      <sheetData sheetId="11012"/>
      <sheetData sheetId="11013"/>
      <sheetData sheetId="11014"/>
      <sheetData sheetId="11015"/>
      <sheetData sheetId="11016"/>
      <sheetData sheetId="11017"/>
      <sheetData sheetId="11018"/>
      <sheetData sheetId="11019"/>
      <sheetData sheetId="11020"/>
      <sheetData sheetId="11021"/>
      <sheetData sheetId="11022"/>
      <sheetData sheetId="11023"/>
      <sheetData sheetId="11024"/>
      <sheetData sheetId="11025"/>
      <sheetData sheetId="11026"/>
      <sheetData sheetId="11027"/>
      <sheetData sheetId="11028"/>
      <sheetData sheetId="11029"/>
      <sheetData sheetId="11030"/>
      <sheetData sheetId="11031"/>
      <sheetData sheetId="11032"/>
      <sheetData sheetId="11033"/>
      <sheetData sheetId="11034"/>
      <sheetData sheetId="11035"/>
      <sheetData sheetId="11036"/>
      <sheetData sheetId="11037"/>
      <sheetData sheetId="11038"/>
      <sheetData sheetId="11039"/>
      <sheetData sheetId="11040"/>
      <sheetData sheetId="11041"/>
      <sheetData sheetId="11042"/>
      <sheetData sheetId="11043"/>
      <sheetData sheetId="11044"/>
      <sheetData sheetId="11045"/>
      <sheetData sheetId="11046"/>
      <sheetData sheetId="11047"/>
      <sheetData sheetId="11048"/>
      <sheetData sheetId="11049"/>
      <sheetData sheetId="11050"/>
      <sheetData sheetId="11051"/>
      <sheetData sheetId="11052"/>
      <sheetData sheetId="11053"/>
      <sheetData sheetId="11054"/>
      <sheetData sheetId="11055"/>
      <sheetData sheetId="11056"/>
      <sheetData sheetId="11057"/>
      <sheetData sheetId="11058"/>
      <sheetData sheetId="11059"/>
      <sheetData sheetId="11060"/>
      <sheetData sheetId="11061"/>
      <sheetData sheetId="11062"/>
      <sheetData sheetId="11063"/>
      <sheetData sheetId="11064"/>
      <sheetData sheetId="11065"/>
      <sheetData sheetId="11066"/>
      <sheetData sheetId="11067"/>
      <sheetData sheetId="11068"/>
      <sheetData sheetId="11069"/>
      <sheetData sheetId="11070"/>
      <sheetData sheetId="11071"/>
      <sheetData sheetId="11072"/>
      <sheetData sheetId="11073"/>
      <sheetData sheetId="11074"/>
      <sheetData sheetId="11075"/>
      <sheetData sheetId="11076"/>
      <sheetData sheetId="11077"/>
      <sheetData sheetId="11078"/>
      <sheetData sheetId="11079"/>
      <sheetData sheetId="11080"/>
      <sheetData sheetId="11081"/>
      <sheetData sheetId="11082"/>
      <sheetData sheetId="11083"/>
      <sheetData sheetId="11084"/>
      <sheetData sheetId="11085"/>
      <sheetData sheetId="11086"/>
      <sheetData sheetId="11087"/>
      <sheetData sheetId="11088"/>
      <sheetData sheetId="11089"/>
      <sheetData sheetId="11090"/>
      <sheetData sheetId="11091"/>
      <sheetData sheetId="11092"/>
      <sheetData sheetId="11093"/>
      <sheetData sheetId="11094"/>
      <sheetData sheetId="11095"/>
      <sheetData sheetId="11096"/>
      <sheetData sheetId="11097"/>
      <sheetData sheetId="11098"/>
      <sheetData sheetId="11099"/>
      <sheetData sheetId="11100"/>
      <sheetData sheetId="11101"/>
      <sheetData sheetId="11102"/>
      <sheetData sheetId="11103"/>
      <sheetData sheetId="11104"/>
      <sheetData sheetId="11105"/>
      <sheetData sheetId="11106"/>
      <sheetData sheetId="11107"/>
      <sheetData sheetId="11108"/>
      <sheetData sheetId="11109"/>
      <sheetData sheetId="11110"/>
      <sheetData sheetId="11111"/>
      <sheetData sheetId="11112"/>
      <sheetData sheetId="11113"/>
      <sheetData sheetId="11114"/>
      <sheetData sheetId="11115"/>
      <sheetData sheetId="11116"/>
      <sheetData sheetId="11117"/>
      <sheetData sheetId="11118"/>
      <sheetData sheetId="11119"/>
      <sheetData sheetId="11120"/>
      <sheetData sheetId="11121"/>
      <sheetData sheetId="11122"/>
      <sheetData sheetId="11123"/>
      <sheetData sheetId="11124"/>
      <sheetData sheetId="11125"/>
      <sheetData sheetId="11126"/>
      <sheetData sheetId="11127"/>
      <sheetData sheetId="11128"/>
      <sheetData sheetId="11129"/>
      <sheetData sheetId="11130"/>
      <sheetData sheetId="11131"/>
      <sheetData sheetId="11132"/>
      <sheetData sheetId="11133"/>
      <sheetData sheetId="11134"/>
      <sheetData sheetId="11135"/>
      <sheetData sheetId="11136"/>
      <sheetData sheetId="11137"/>
      <sheetData sheetId="11138"/>
      <sheetData sheetId="11139"/>
      <sheetData sheetId="11140"/>
      <sheetData sheetId="11141"/>
      <sheetData sheetId="11142"/>
      <sheetData sheetId="11143"/>
      <sheetData sheetId="11144"/>
      <sheetData sheetId="11145"/>
      <sheetData sheetId="11146"/>
      <sheetData sheetId="11147"/>
      <sheetData sheetId="11148"/>
      <sheetData sheetId="11149"/>
      <sheetData sheetId="11150"/>
      <sheetData sheetId="11151"/>
      <sheetData sheetId="11152"/>
      <sheetData sheetId="11153"/>
      <sheetData sheetId="11154"/>
      <sheetData sheetId="11155"/>
      <sheetData sheetId="11156"/>
      <sheetData sheetId="11157"/>
      <sheetData sheetId="11158"/>
      <sheetData sheetId="11159"/>
      <sheetData sheetId="11160"/>
      <sheetData sheetId="11161"/>
      <sheetData sheetId="11162"/>
      <sheetData sheetId="11163"/>
      <sheetData sheetId="11164"/>
      <sheetData sheetId="11165"/>
      <sheetData sheetId="11166"/>
      <sheetData sheetId="11167"/>
      <sheetData sheetId="11168"/>
      <sheetData sheetId="11169"/>
      <sheetData sheetId="11170"/>
      <sheetData sheetId="11171"/>
      <sheetData sheetId="11172"/>
      <sheetData sheetId="11173"/>
      <sheetData sheetId="11174"/>
      <sheetData sheetId="11175"/>
      <sheetData sheetId="11176"/>
      <sheetData sheetId="11177"/>
      <sheetData sheetId="11178"/>
      <sheetData sheetId="11179"/>
      <sheetData sheetId="11180"/>
      <sheetData sheetId="11181"/>
      <sheetData sheetId="11182"/>
      <sheetData sheetId="11183"/>
      <sheetData sheetId="11184"/>
      <sheetData sheetId="11185"/>
      <sheetData sheetId="11186"/>
      <sheetData sheetId="11187"/>
      <sheetData sheetId="11188"/>
      <sheetData sheetId="11189"/>
      <sheetData sheetId="11190"/>
      <sheetData sheetId="11191"/>
      <sheetData sheetId="11192"/>
      <sheetData sheetId="11193"/>
      <sheetData sheetId="11194"/>
      <sheetData sheetId="11195"/>
      <sheetData sheetId="11196"/>
      <sheetData sheetId="11197"/>
      <sheetData sheetId="11198"/>
      <sheetData sheetId="11199"/>
      <sheetData sheetId="11200"/>
      <sheetData sheetId="11201"/>
      <sheetData sheetId="11202"/>
      <sheetData sheetId="11203"/>
      <sheetData sheetId="11204"/>
      <sheetData sheetId="11205"/>
      <sheetData sheetId="11206"/>
      <sheetData sheetId="11207"/>
      <sheetData sheetId="11208"/>
      <sheetData sheetId="11209"/>
      <sheetData sheetId="11210"/>
      <sheetData sheetId="11211"/>
      <sheetData sheetId="11212"/>
      <sheetData sheetId="11213"/>
      <sheetData sheetId="11214"/>
      <sheetData sheetId="11215"/>
      <sheetData sheetId="11216"/>
      <sheetData sheetId="11217"/>
      <sheetData sheetId="11218"/>
      <sheetData sheetId="11219"/>
      <sheetData sheetId="11220"/>
      <sheetData sheetId="11221"/>
      <sheetData sheetId="11222"/>
      <sheetData sheetId="11223"/>
      <sheetData sheetId="11224"/>
      <sheetData sheetId="11225"/>
      <sheetData sheetId="11226"/>
      <sheetData sheetId="11227"/>
      <sheetData sheetId="11228"/>
      <sheetData sheetId="11229"/>
      <sheetData sheetId="11230"/>
      <sheetData sheetId="11231"/>
      <sheetData sheetId="11232"/>
      <sheetData sheetId="11233"/>
      <sheetData sheetId="11234"/>
      <sheetData sheetId="11235"/>
      <sheetData sheetId="11236"/>
      <sheetData sheetId="11237"/>
      <sheetData sheetId="11238"/>
      <sheetData sheetId="11239"/>
      <sheetData sheetId="11240"/>
      <sheetData sheetId="11241"/>
      <sheetData sheetId="11242"/>
      <sheetData sheetId="11243"/>
      <sheetData sheetId="11244"/>
      <sheetData sheetId="11245"/>
      <sheetData sheetId="11246"/>
      <sheetData sheetId="11247"/>
      <sheetData sheetId="11248"/>
      <sheetData sheetId="11249"/>
      <sheetData sheetId="11250"/>
      <sheetData sheetId="11251"/>
      <sheetData sheetId="11252"/>
      <sheetData sheetId="11253"/>
      <sheetData sheetId="11254"/>
      <sheetData sheetId="11255"/>
      <sheetData sheetId="11256"/>
      <sheetData sheetId="11257"/>
      <sheetData sheetId="11258"/>
      <sheetData sheetId="11259"/>
      <sheetData sheetId="11260"/>
      <sheetData sheetId="11261"/>
      <sheetData sheetId="11262"/>
      <sheetData sheetId="11263"/>
      <sheetData sheetId="11264"/>
      <sheetData sheetId="11265"/>
      <sheetData sheetId="11266"/>
      <sheetData sheetId="11267"/>
      <sheetData sheetId="11268"/>
      <sheetData sheetId="11269"/>
      <sheetData sheetId="11270"/>
      <sheetData sheetId="11271"/>
      <sheetData sheetId="11272"/>
      <sheetData sheetId="11273"/>
      <sheetData sheetId="11274"/>
      <sheetData sheetId="11275"/>
      <sheetData sheetId="11276"/>
      <sheetData sheetId="11277"/>
      <sheetData sheetId="11278"/>
      <sheetData sheetId="11279"/>
      <sheetData sheetId="11280"/>
      <sheetData sheetId="11281"/>
      <sheetData sheetId="11282"/>
      <sheetData sheetId="11283"/>
      <sheetData sheetId="11284"/>
      <sheetData sheetId="11285"/>
      <sheetData sheetId="11286"/>
      <sheetData sheetId="11287"/>
      <sheetData sheetId="11288"/>
      <sheetData sheetId="11289"/>
      <sheetData sheetId="11290"/>
      <sheetData sheetId="11291"/>
      <sheetData sheetId="11292"/>
      <sheetData sheetId="11293"/>
      <sheetData sheetId="11294"/>
      <sheetData sheetId="11295"/>
      <sheetData sheetId="11296"/>
      <sheetData sheetId="11297"/>
      <sheetData sheetId="11298"/>
      <sheetData sheetId="11299"/>
      <sheetData sheetId="11300"/>
      <sheetData sheetId="11301"/>
      <sheetData sheetId="11302"/>
      <sheetData sheetId="11303"/>
      <sheetData sheetId="11304"/>
      <sheetData sheetId="11305"/>
      <sheetData sheetId="11306"/>
      <sheetData sheetId="11307"/>
      <sheetData sheetId="11308"/>
      <sheetData sheetId="11309"/>
      <sheetData sheetId="11310"/>
      <sheetData sheetId="11311"/>
      <sheetData sheetId="11312"/>
      <sheetData sheetId="11313"/>
      <sheetData sheetId="11314"/>
      <sheetData sheetId="11315"/>
      <sheetData sheetId="11316"/>
      <sheetData sheetId="11317"/>
      <sheetData sheetId="11318"/>
      <sheetData sheetId="11319"/>
      <sheetData sheetId="11320"/>
      <sheetData sheetId="11321"/>
      <sheetData sheetId="11322"/>
      <sheetData sheetId="11323"/>
      <sheetData sheetId="11324"/>
      <sheetData sheetId="11325"/>
      <sheetData sheetId="11326"/>
      <sheetData sheetId="11327"/>
      <sheetData sheetId="11328"/>
      <sheetData sheetId="11329"/>
      <sheetData sheetId="11330"/>
      <sheetData sheetId="11331"/>
      <sheetData sheetId="11332"/>
      <sheetData sheetId="11333"/>
      <sheetData sheetId="11334"/>
      <sheetData sheetId="11335"/>
      <sheetData sheetId="11336"/>
      <sheetData sheetId="11337"/>
      <sheetData sheetId="11338"/>
      <sheetData sheetId="11339"/>
      <sheetData sheetId="11340"/>
      <sheetData sheetId="11341"/>
      <sheetData sheetId="11342"/>
      <sheetData sheetId="11343"/>
      <sheetData sheetId="11344"/>
      <sheetData sheetId="11345"/>
      <sheetData sheetId="11346"/>
      <sheetData sheetId="11347"/>
      <sheetData sheetId="11348"/>
      <sheetData sheetId="11349"/>
      <sheetData sheetId="11350"/>
      <sheetData sheetId="11351"/>
      <sheetData sheetId="11352"/>
      <sheetData sheetId="11353"/>
      <sheetData sheetId="11354"/>
      <sheetData sheetId="11355"/>
      <sheetData sheetId="11356"/>
      <sheetData sheetId="11357"/>
      <sheetData sheetId="11358"/>
      <sheetData sheetId="11359"/>
      <sheetData sheetId="11360"/>
      <sheetData sheetId="11361"/>
      <sheetData sheetId="11362"/>
      <sheetData sheetId="11363"/>
      <sheetData sheetId="11364"/>
      <sheetData sheetId="11365"/>
      <sheetData sheetId="11366"/>
      <sheetData sheetId="11367"/>
      <sheetData sheetId="11368"/>
      <sheetData sheetId="11369"/>
      <sheetData sheetId="11370"/>
      <sheetData sheetId="11371"/>
      <sheetData sheetId="11372"/>
      <sheetData sheetId="11373"/>
      <sheetData sheetId="11374"/>
      <sheetData sheetId="11375"/>
      <sheetData sheetId="11376"/>
      <sheetData sheetId="11377"/>
      <sheetData sheetId="11378"/>
      <sheetData sheetId="11379"/>
      <sheetData sheetId="11380"/>
      <sheetData sheetId="11381"/>
      <sheetData sheetId="11382"/>
      <sheetData sheetId="11383"/>
      <sheetData sheetId="11384"/>
      <sheetData sheetId="11385"/>
      <sheetData sheetId="11386"/>
      <sheetData sheetId="11387"/>
      <sheetData sheetId="11388"/>
      <sheetData sheetId="11389"/>
      <sheetData sheetId="11390"/>
      <sheetData sheetId="11391"/>
      <sheetData sheetId="11392"/>
      <sheetData sheetId="11393"/>
      <sheetData sheetId="11394"/>
      <sheetData sheetId="11395"/>
      <sheetData sheetId="11396"/>
      <sheetData sheetId="11397"/>
      <sheetData sheetId="11398"/>
      <sheetData sheetId="11399"/>
      <sheetData sheetId="11400"/>
      <sheetData sheetId="11401"/>
      <sheetData sheetId="11402"/>
      <sheetData sheetId="11403"/>
      <sheetData sheetId="11404"/>
      <sheetData sheetId="11405"/>
      <sheetData sheetId="11406"/>
      <sheetData sheetId="11407"/>
      <sheetData sheetId="11408"/>
      <sheetData sheetId="11409"/>
      <sheetData sheetId="11410"/>
      <sheetData sheetId="11411"/>
      <sheetData sheetId="11412"/>
      <sheetData sheetId="11413"/>
      <sheetData sheetId="11414"/>
      <sheetData sheetId="11415"/>
      <sheetData sheetId="11416"/>
      <sheetData sheetId="11417"/>
      <sheetData sheetId="11418"/>
      <sheetData sheetId="11419"/>
      <sheetData sheetId="11420"/>
      <sheetData sheetId="11421"/>
      <sheetData sheetId="11422"/>
      <sheetData sheetId="11423"/>
      <sheetData sheetId="11424"/>
      <sheetData sheetId="11425"/>
      <sheetData sheetId="11426"/>
      <sheetData sheetId="11427"/>
      <sheetData sheetId="11428"/>
      <sheetData sheetId="11429"/>
      <sheetData sheetId="11430"/>
      <sheetData sheetId="11431"/>
      <sheetData sheetId="11432"/>
      <sheetData sheetId="11433"/>
      <sheetData sheetId="11434"/>
      <sheetData sheetId="11435"/>
      <sheetData sheetId="11436"/>
      <sheetData sheetId="11437"/>
      <sheetData sheetId="11438"/>
      <sheetData sheetId="11439"/>
      <sheetData sheetId="11440"/>
      <sheetData sheetId="11441"/>
      <sheetData sheetId="11442"/>
      <sheetData sheetId="11443"/>
      <sheetData sheetId="11444"/>
      <sheetData sheetId="11445"/>
      <sheetData sheetId="11446"/>
      <sheetData sheetId="11447"/>
      <sheetData sheetId="11448"/>
      <sheetData sheetId="11449"/>
      <sheetData sheetId="11450"/>
      <sheetData sheetId="11451"/>
      <sheetData sheetId="11452"/>
      <sheetData sheetId="11453"/>
      <sheetData sheetId="11454"/>
      <sheetData sheetId="11455"/>
      <sheetData sheetId="11456"/>
      <sheetData sheetId="11457"/>
      <sheetData sheetId="11458"/>
      <sheetData sheetId="11459"/>
      <sheetData sheetId="11460"/>
      <sheetData sheetId="11461"/>
      <sheetData sheetId="11462"/>
      <sheetData sheetId="11463"/>
      <sheetData sheetId="11464"/>
      <sheetData sheetId="11465"/>
      <sheetData sheetId="11466"/>
      <sheetData sheetId="11467"/>
      <sheetData sheetId="11468"/>
      <sheetData sheetId="11469"/>
      <sheetData sheetId="11470"/>
      <sheetData sheetId="11471"/>
      <sheetData sheetId="11472"/>
      <sheetData sheetId="11473"/>
      <sheetData sheetId="11474"/>
      <sheetData sheetId="11475"/>
      <sheetData sheetId="11476"/>
      <sheetData sheetId="11477"/>
      <sheetData sheetId="11478"/>
      <sheetData sheetId="11479"/>
      <sheetData sheetId="11480"/>
      <sheetData sheetId="11481"/>
      <sheetData sheetId="11482"/>
      <sheetData sheetId="11483"/>
      <sheetData sheetId="11484"/>
      <sheetData sheetId="11485"/>
      <sheetData sheetId="11486"/>
      <sheetData sheetId="11487"/>
      <sheetData sheetId="11488"/>
      <sheetData sheetId="11489"/>
      <sheetData sheetId="11490"/>
      <sheetData sheetId="11491"/>
      <sheetData sheetId="11492"/>
      <sheetData sheetId="11493"/>
      <sheetData sheetId="11494"/>
      <sheetData sheetId="11495"/>
      <sheetData sheetId="11496"/>
      <sheetData sheetId="11497"/>
      <sheetData sheetId="11498"/>
      <sheetData sheetId="11499"/>
      <sheetData sheetId="11500"/>
      <sheetData sheetId="11501"/>
      <sheetData sheetId="11502"/>
      <sheetData sheetId="11503"/>
      <sheetData sheetId="11504"/>
      <sheetData sheetId="11505"/>
      <sheetData sheetId="11506"/>
      <sheetData sheetId="11507"/>
      <sheetData sheetId="11508"/>
      <sheetData sheetId="11509"/>
      <sheetData sheetId="11510"/>
      <sheetData sheetId="11511"/>
      <sheetData sheetId="11512"/>
      <sheetData sheetId="11513"/>
      <sheetData sheetId="11514"/>
      <sheetData sheetId="11515"/>
      <sheetData sheetId="11516"/>
      <sheetData sheetId="11517"/>
      <sheetData sheetId="11518"/>
      <sheetData sheetId="11519"/>
      <sheetData sheetId="11520"/>
      <sheetData sheetId="11521"/>
      <sheetData sheetId="11522"/>
      <sheetData sheetId="11523"/>
      <sheetData sheetId="11524"/>
      <sheetData sheetId="11525"/>
      <sheetData sheetId="11526"/>
      <sheetData sheetId="11527"/>
      <sheetData sheetId="11528"/>
      <sheetData sheetId="11529"/>
      <sheetData sheetId="11530"/>
      <sheetData sheetId="11531"/>
      <sheetData sheetId="11532"/>
      <sheetData sheetId="11533"/>
      <sheetData sheetId="11534"/>
      <sheetData sheetId="11535"/>
      <sheetData sheetId="11536"/>
      <sheetData sheetId="11537"/>
      <sheetData sheetId="11538"/>
      <sheetData sheetId="11539"/>
      <sheetData sheetId="11540"/>
      <sheetData sheetId="11541"/>
      <sheetData sheetId="11542"/>
      <sheetData sheetId="11543"/>
      <sheetData sheetId="11544"/>
      <sheetData sheetId="11545"/>
      <sheetData sheetId="11546"/>
      <sheetData sheetId="11547"/>
      <sheetData sheetId="11548"/>
      <sheetData sheetId="11549"/>
      <sheetData sheetId="11550"/>
      <sheetData sheetId="11551"/>
      <sheetData sheetId="11552"/>
      <sheetData sheetId="11553"/>
      <sheetData sheetId="11554"/>
      <sheetData sheetId="11555"/>
      <sheetData sheetId="11556"/>
      <sheetData sheetId="11557"/>
      <sheetData sheetId="11558"/>
      <sheetData sheetId="11559"/>
      <sheetData sheetId="11560"/>
      <sheetData sheetId="11561"/>
      <sheetData sheetId="11562"/>
      <sheetData sheetId="11563"/>
      <sheetData sheetId="11564"/>
      <sheetData sheetId="11565"/>
      <sheetData sheetId="11566"/>
      <sheetData sheetId="11567"/>
      <sheetData sheetId="11568"/>
      <sheetData sheetId="11569"/>
      <sheetData sheetId="11570"/>
      <sheetData sheetId="11571"/>
      <sheetData sheetId="11572"/>
      <sheetData sheetId="11573"/>
      <sheetData sheetId="11574"/>
      <sheetData sheetId="11575"/>
      <sheetData sheetId="11576"/>
      <sheetData sheetId="11577"/>
      <sheetData sheetId="11578"/>
      <sheetData sheetId="11579"/>
      <sheetData sheetId="11580"/>
      <sheetData sheetId="11581"/>
      <sheetData sheetId="11582"/>
      <sheetData sheetId="11583"/>
      <sheetData sheetId="11584"/>
      <sheetData sheetId="11585"/>
      <sheetData sheetId="11586"/>
      <sheetData sheetId="11587"/>
      <sheetData sheetId="11588"/>
      <sheetData sheetId="11589"/>
      <sheetData sheetId="11590"/>
      <sheetData sheetId="11591"/>
      <sheetData sheetId="11592"/>
      <sheetData sheetId="11593"/>
      <sheetData sheetId="11594"/>
      <sheetData sheetId="11595"/>
      <sheetData sheetId="11596"/>
      <sheetData sheetId="11597"/>
      <sheetData sheetId="11598"/>
      <sheetData sheetId="11599"/>
      <sheetData sheetId="11600"/>
      <sheetData sheetId="11601"/>
      <sheetData sheetId="11602"/>
      <sheetData sheetId="11603"/>
      <sheetData sheetId="11604"/>
      <sheetData sheetId="11605"/>
      <sheetData sheetId="11606"/>
      <sheetData sheetId="11607"/>
      <sheetData sheetId="11608"/>
      <sheetData sheetId="11609"/>
      <sheetData sheetId="11610"/>
      <sheetData sheetId="11611"/>
      <sheetData sheetId="11612"/>
      <sheetData sheetId="11613"/>
      <sheetData sheetId="11614"/>
      <sheetData sheetId="11615"/>
      <sheetData sheetId="11616"/>
      <sheetData sheetId="11617"/>
      <sheetData sheetId="11618"/>
      <sheetData sheetId="11619"/>
      <sheetData sheetId="11620"/>
      <sheetData sheetId="11621"/>
      <sheetData sheetId="11622"/>
      <sheetData sheetId="11623"/>
      <sheetData sheetId="11624"/>
      <sheetData sheetId="11625"/>
      <sheetData sheetId="11626"/>
      <sheetData sheetId="11627"/>
      <sheetData sheetId="11628"/>
      <sheetData sheetId="11629"/>
      <sheetData sheetId="11630"/>
      <sheetData sheetId="11631"/>
      <sheetData sheetId="11632"/>
      <sheetData sheetId="11633"/>
      <sheetData sheetId="11634"/>
      <sheetData sheetId="11635"/>
      <sheetData sheetId="11636"/>
      <sheetData sheetId="11637"/>
      <sheetData sheetId="11638"/>
      <sheetData sheetId="11639"/>
      <sheetData sheetId="11640"/>
      <sheetData sheetId="11641"/>
      <sheetData sheetId="11642"/>
      <sheetData sheetId="11643"/>
      <sheetData sheetId="11644"/>
      <sheetData sheetId="11645"/>
      <sheetData sheetId="11646"/>
      <sheetData sheetId="11647"/>
      <sheetData sheetId="11648"/>
      <sheetData sheetId="11649"/>
      <sheetData sheetId="11650"/>
      <sheetData sheetId="11651"/>
      <sheetData sheetId="11652"/>
      <sheetData sheetId="11653"/>
      <sheetData sheetId="11654"/>
      <sheetData sheetId="11655"/>
      <sheetData sheetId="11656"/>
      <sheetData sheetId="11657"/>
      <sheetData sheetId="11658"/>
      <sheetData sheetId="11659"/>
      <sheetData sheetId="11660"/>
      <sheetData sheetId="11661"/>
      <sheetData sheetId="11662"/>
      <sheetData sheetId="11663"/>
      <sheetData sheetId="11664"/>
      <sheetData sheetId="11665"/>
      <sheetData sheetId="11666"/>
      <sheetData sheetId="11667"/>
      <sheetData sheetId="11668"/>
      <sheetData sheetId="11669"/>
      <sheetData sheetId="11670"/>
      <sheetData sheetId="11671"/>
      <sheetData sheetId="11672"/>
      <sheetData sheetId="11673"/>
      <sheetData sheetId="11674"/>
      <sheetData sheetId="11675"/>
      <sheetData sheetId="11676"/>
      <sheetData sheetId="11677"/>
      <sheetData sheetId="11678"/>
      <sheetData sheetId="11679"/>
      <sheetData sheetId="11680"/>
      <sheetData sheetId="11681"/>
      <sheetData sheetId="11682"/>
      <sheetData sheetId="11683"/>
      <sheetData sheetId="11684"/>
      <sheetData sheetId="11685"/>
      <sheetData sheetId="11686"/>
      <sheetData sheetId="11687"/>
      <sheetData sheetId="11688"/>
      <sheetData sheetId="11689"/>
      <sheetData sheetId="11690"/>
      <sheetData sheetId="11691"/>
      <sheetData sheetId="11692"/>
      <sheetData sheetId="11693"/>
      <sheetData sheetId="11694"/>
      <sheetData sheetId="11695"/>
      <sheetData sheetId="11696"/>
      <sheetData sheetId="11697"/>
      <sheetData sheetId="11698"/>
      <sheetData sheetId="11699"/>
      <sheetData sheetId="11700"/>
      <sheetData sheetId="11701"/>
      <sheetData sheetId="11702"/>
      <sheetData sheetId="11703"/>
      <sheetData sheetId="11704"/>
      <sheetData sheetId="11705"/>
      <sheetData sheetId="11706"/>
      <sheetData sheetId="11707"/>
      <sheetData sheetId="11708"/>
      <sheetData sheetId="11709"/>
      <sheetData sheetId="11710"/>
      <sheetData sheetId="11711"/>
      <sheetData sheetId="11712"/>
      <sheetData sheetId="11713"/>
      <sheetData sheetId="11714"/>
      <sheetData sheetId="11715"/>
      <sheetData sheetId="11716"/>
      <sheetData sheetId="11717"/>
      <sheetData sheetId="11718"/>
      <sheetData sheetId="11719"/>
      <sheetData sheetId="11720"/>
      <sheetData sheetId="11721"/>
      <sheetData sheetId="11722"/>
      <sheetData sheetId="11723"/>
      <sheetData sheetId="11724"/>
      <sheetData sheetId="11725"/>
      <sheetData sheetId="11726"/>
      <sheetData sheetId="11727"/>
      <sheetData sheetId="11728"/>
      <sheetData sheetId="11729"/>
      <sheetData sheetId="11730"/>
      <sheetData sheetId="11731"/>
      <sheetData sheetId="11732"/>
      <sheetData sheetId="11733"/>
      <sheetData sheetId="11734"/>
      <sheetData sheetId="11735"/>
      <sheetData sheetId="11736"/>
      <sheetData sheetId="11737"/>
      <sheetData sheetId="11738"/>
      <sheetData sheetId="11739"/>
      <sheetData sheetId="11740"/>
      <sheetData sheetId="11741"/>
      <sheetData sheetId="11742"/>
      <sheetData sheetId="11743"/>
      <sheetData sheetId="11744"/>
      <sheetData sheetId="11745"/>
      <sheetData sheetId="11746"/>
      <sheetData sheetId="11747"/>
      <sheetData sheetId="11748"/>
      <sheetData sheetId="11749"/>
      <sheetData sheetId="11750"/>
      <sheetData sheetId="11751"/>
      <sheetData sheetId="11752"/>
      <sheetData sheetId="11753"/>
      <sheetData sheetId="11754"/>
      <sheetData sheetId="11755"/>
      <sheetData sheetId="11756"/>
      <sheetData sheetId="11757"/>
      <sheetData sheetId="11758"/>
      <sheetData sheetId="11759"/>
      <sheetData sheetId="11760"/>
      <sheetData sheetId="11761"/>
      <sheetData sheetId="11762"/>
      <sheetData sheetId="11763"/>
      <sheetData sheetId="11764"/>
      <sheetData sheetId="11765"/>
      <sheetData sheetId="11766"/>
      <sheetData sheetId="11767"/>
      <sheetData sheetId="11768"/>
      <sheetData sheetId="11769"/>
      <sheetData sheetId="11770"/>
      <sheetData sheetId="11771"/>
      <sheetData sheetId="11772"/>
      <sheetData sheetId="11773"/>
      <sheetData sheetId="11774"/>
      <sheetData sheetId="11775"/>
      <sheetData sheetId="11776"/>
      <sheetData sheetId="11777"/>
      <sheetData sheetId="11778"/>
      <sheetData sheetId="11779"/>
      <sheetData sheetId="11780"/>
      <sheetData sheetId="11781"/>
      <sheetData sheetId="11782"/>
      <sheetData sheetId="11783"/>
      <sheetData sheetId="11784"/>
      <sheetData sheetId="11785"/>
      <sheetData sheetId="11786"/>
      <sheetData sheetId="11787"/>
      <sheetData sheetId="11788"/>
      <sheetData sheetId="11789"/>
      <sheetData sheetId="11790"/>
      <sheetData sheetId="11791"/>
      <sheetData sheetId="11792"/>
      <sheetData sheetId="11793"/>
      <sheetData sheetId="11794"/>
      <sheetData sheetId="11795"/>
      <sheetData sheetId="11796"/>
      <sheetData sheetId="11797"/>
      <sheetData sheetId="11798"/>
      <sheetData sheetId="11799"/>
      <sheetData sheetId="11800"/>
      <sheetData sheetId="11801"/>
      <sheetData sheetId="11802"/>
      <sheetData sheetId="11803"/>
      <sheetData sheetId="11804"/>
      <sheetData sheetId="11805"/>
      <sheetData sheetId="11806"/>
      <sheetData sheetId="11807"/>
      <sheetData sheetId="11808"/>
      <sheetData sheetId="11809"/>
      <sheetData sheetId="11810"/>
      <sheetData sheetId="11811"/>
      <sheetData sheetId="11812"/>
      <sheetData sheetId="11813"/>
      <sheetData sheetId="11814"/>
      <sheetData sheetId="11815"/>
      <sheetData sheetId="11816"/>
      <sheetData sheetId="11817"/>
      <sheetData sheetId="11818"/>
      <sheetData sheetId="11819"/>
      <sheetData sheetId="11820"/>
      <sheetData sheetId="11821"/>
      <sheetData sheetId="11822"/>
      <sheetData sheetId="11823"/>
      <sheetData sheetId="11824"/>
      <sheetData sheetId="11825"/>
      <sheetData sheetId="11826"/>
      <sheetData sheetId="11827"/>
      <sheetData sheetId="11828"/>
      <sheetData sheetId="11829"/>
      <sheetData sheetId="11830"/>
      <sheetData sheetId="11831"/>
      <sheetData sheetId="11832"/>
      <sheetData sheetId="11833"/>
      <sheetData sheetId="11834"/>
      <sheetData sheetId="11835"/>
      <sheetData sheetId="11836"/>
      <sheetData sheetId="11837"/>
      <sheetData sheetId="11838"/>
      <sheetData sheetId="11839"/>
      <sheetData sheetId="11840"/>
      <sheetData sheetId="11841"/>
      <sheetData sheetId="11842"/>
      <sheetData sheetId="11843"/>
      <sheetData sheetId="11844"/>
      <sheetData sheetId="11845"/>
      <sheetData sheetId="11846"/>
      <sheetData sheetId="11847"/>
      <sheetData sheetId="11848"/>
      <sheetData sheetId="11849"/>
      <sheetData sheetId="11850"/>
      <sheetData sheetId="11851"/>
      <sheetData sheetId="11852"/>
      <sheetData sheetId="11853"/>
      <sheetData sheetId="11854"/>
      <sheetData sheetId="11855"/>
      <sheetData sheetId="11856"/>
      <sheetData sheetId="11857"/>
      <sheetData sheetId="11858"/>
      <sheetData sheetId="11859"/>
      <sheetData sheetId="11860"/>
      <sheetData sheetId="11861"/>
      <sheetData sheetId="11862"/>
      <sheetData sheetId="11863"/>
      <sheetData sheetId="11864"/>
      <sheetData sheetId="11865"/>
      <sheetData sheetId="11866"/>
      <sheetData sheetId="11867"/>
      <sheetData sheetId="11868"/>
      <sheetData sheetId="11869"/>
      <sheetData sheetId="11870"/>
      <sheetData sheetId="11871"/>
      <sheetData sheetId="11872"/>
      <sheetData sheetId="11873"/>
      <sheetData sheetId="11874"/>
      <sheetData sheetId="11875"/>
      <sheetData sheetId="11876"/>
      <sheetData sheetId="11877"/>
      <sheetData sheetId="11878"/>
      <sheetData sheetId="11879"/>
      <sheetData sheetId="11880"/>
      <sheetData sheetId="11881"/>
      <sheetData sheetId="11882"/>
      <sheetData sheetId="11883"/>
      <sheetData sheetId="11884"/>
      <sheetData sheetId="11885"/>
      <sheetData sheetId="11886"/>
      <sheetData sheetId="11887"/>
      <sheetData sheetId="11888"/>
      <sheetData sheetId="11889"/>
      <sheetData sheetId="11890"/>
      <sheetData sheetId="11891"/>
      <sheetData sheetId="11892"/>
      <sheetData sheetId="11893"/>
      <sheetData sheetId="11894"/>
      <sheetData sheetId="11895"/>
      <sheetData sheetId="11896"/>
      <sheetData sheetId="11897"/>
      <sheetData sheetId="11898"/>
      <sheetData sheetId="11899"/>
      <sheetData sheetId="11900"/>
      <sheetData sheetId="11901"/>
      <sheetData sheetId="11902"/>
      <sheetData sheetId="11903"/>
      <sheetData sheetId="11904"/>
      <sheetData sheetId="11905"/>
      <sheetData sheetId="11906"/>
      <sheetData sheetId="11907"/>
      <sheetData sheetId="11908"/>
      <sheetData sheetId="11909"/>
      <sheetData sheetId="11910"/>
      <sheetData sheetId="11911"/>
      <sheetData sheetId="11912"/>
      <sheetData sheetId="11913"/>
      <sheetData sheetId="11914"/>
      <sheetData sheetId="11915"/>
      <sheetData sheetId="11916"/>
      <sheetData sheetId="11917"/>
      <sheetData sheetId="11918"/>
      <sheetData sheetId="11919"/>
      <sheetData sheetId="11920"/>
      <sheetData sheetId="11921"/>
      <sheetData sheetId="11922"/>
      <sheetData sheetId="11923"/>
      <sheetData sheetId="11924"/>
      <sheetData sheetId="11925"/>
      <sheetData sheetId="11926"/>
      <sheetData sheetId="11927"/>
      <sheetData sheetId="11928"/>
      <sheetData sheetId="11929"/>
      <sheetData sheetId="11930"/>
      <sheetData sheetId="11931"/>
      <sheetData sheetId="11932"/>
      <sheetData sheetId="11933"/>
      <sheetData sheetId="11934"/>
      <sheetData sheetId="11935"/>
      <sheetData sheetId="11936"/>
      <sheetData sheetId="11937"/>
      <sheetData sheetId="11938"/>
      <sheetData sheetId="11939"/>
      <sheetData sheetId="11940"/>
      <sheetData sheetId="11941"/>
      <sheetData sheetId="11942"/>
      <sheetData sheetId="11943"/>
      <sheetData sheetId="11944"/>
      <sheetData sheetId="11945"/>
      <sheetData sheetId="11946"/>
      <sheetData sheetId="11947"/>
      <sheetData sheetId="11948"/>
      <sheetData sheetId="11949"/>
      <sheetData sheetId="11950"/>
      <sheetData sheetId="11951"/>
      <sheetData sheetId="11952"/>
      <sheetData sheetId="11953"/>
      <sheetData sheetId="11954"/>
      <sheetData sheetId="11955"/>
      <sheetData sheetId="11956"/>
      <sheetData sheetId="11957"/>
      <sheetData sheetId="11958"/>
      <sheetData sheetId="11959"/>
      <sheetData sheetId="11960"/>
      <sheetData sheetId="11961"/>
      <sheetData sheetId="11962"/>
      <sheetData sheetId="11963"/>
      <sheetData sheetId="11964"/>
      <sheetData sheetId="11965"/>
      <sheetData sheetId="11966"/>
      <sheetData sheetId="11967"/>
      <sheetData sheetId="11968"/>
      <sheetData sheetId="11969"/>
      <sheetData sheetId="11970"/>
      <sheetData sheetId="11971"/>
      <sheetData sheetId="11972"/>
      <sheetData sheetId="11973"/>
      <sheetData sheetId="11974"/>
      <sheetData sheetId="11975"/>
      <sheetData sheetId="11976"/>
      <sheetData sheetId="11977"/>
      <sheetData sheetId="11978"/>
      <sheetData sheetId="11979"/>
      <sheetData sheetId="11980"/>
      <sheetData sheetId="11981"/>
      <sheetData sheetId="11982"/>
      <sheetData sheetId="11983"/>
      <sheetData sheetId="11984"/>
      <sheetData sheetId="11985"/>
      <sheetData sheetId="11986"/>
      <sheetData sheetId="11987"/>
      <sheetData sheetId="11988"/>
      <sheetData sheetId="11989"/>
      <sheetData sheetId="11990"/>
      <sheetData sheetId="11991"/>
      <sheetData sheetId="11992"/>
      <sheetData sheetId="11993"/>
      <sheetData sheetId="11994"/>
      <sheetData sheetId="11995"/>
      <sheetData sheetId="11996"/>
      <sheetData sheetId="11997"/>
      <sheetData sheetId="11998"/>
      <sheetData sheetId="11999"/>
      <sheetData sheetId="12000"/>
      <sheetData sheetId="12001"/>
      <sheetData sheetId="12002"/>
      <sheetData sheetId="12003"/>
      <sheetData sheetId="12004"/>
      <sheetData sheetId="12005"/>
      <sheetData sheetId="12006"/>
      <sheetData sheetId="12007"/>
      <sheetData sheetId="12008"/>
      <sheetData sheetId="12009"/>
      <sheetData sheetId="12010"/>
      <sheetData sheetId="12011"/>
      <sheetData sheetId="12012"/>
      <sheetData sheetId="12013"/>
      <sheetData sheetId="12014"/>
      <sheetData sheetId="12015"/>
      <sheetData sheetId="12016"/>
      <sheetData sheetId="12017"/>
      <sheetData sheetId="12018"/>
      <sheetData sheetId="12019"/>
      <sheetData sheetId="12020"/>
      <sheetData sheetId="12021"/>
      <sheetData sheetId="12022"/>
      <sheetData sheetId="12023"/>
      <sheetData sheetId="12024"/>
      <sheetData sheetId="12025"/>
      <sheetData sheetId="12026"/>
      <sheetData sheetId="12027"/>
      <sheetData sheetId="12028"/>
      <sheetData sheetId="12029"/>
      <sheetData sheetId="12030"/>
      <sheetData sheetId="12031"/>
      <sheetData sheetId="12032"/>
      <sheetData sheetId="12033"/>
      <sheetData sheetId="12034"/>
      <sheetData sheetId="12035"/>
      <sheetData sheetId="12036"/>
      <sheetData sheetId="12037"/>
      <sheetData sheetId="12038"/>
      <sheetData sheetId="12039"/>
      <sheetData sheetId="12040"/>
      <sheetData sheetId="12041"/>
      <sheetData sheetId="12042"/>
      <sheetData sheetId="12043"/>
      <sheetData sheetId="12044"/>
      <sheetData sheetId="12045"/>
      <sheetData sheetId="12046"/>
      <sheetData sheetId="12047"/>
      <sheetData sheetId="12048"/>
      <sheetData sheetId="12049"/>
      <sheetData sheetId="12050"/>
      <sheetData sheetId="12051"/>
      <sheetData sheetId="12052"/>
      <sheetData sheetId="12053"/>
      <sheetData sheetId="12054"/>
      <sheetData sheetId="12055"/>
      <sheetData sheetId="12056"/>
      <sheetData sheetId="12057"/>
      <sheetData sheetId="12058"/>
      <sheetData sheetId="12059"/>
      <sheetData sheetId="12060"/>
      <sheetData sheetId="12061"/>
      <sheetData sheetId="12062"/>
      <sheetData sheetId="12063"/>
      <sheetData sheetId="12064"/>
      <sheetData sheetId="12065"/>
      <sheetData sheetId="12066"/>
      <sheetData sheetId="12067"/>
      <sheetData sheetId="12068"/>
      <sheetData sheetId="12069"/>
      <sheetData sheetId="12070"/>
      <sheetData sheetId="12071"/>
      <sheetData sheetId="12072"/>
      <sheetData sheetId="12073"/>
      <sheetData sheetId="12074"/>
      <sheetData sheetId="12075"/>
      <sheetData sheetId="12076"/>
      <sheetData sheetId="12077"/>
      <sheetData sheetId="12078"/>
      <sheetData sheetId="12079"/>
      <sheetData sheetId="12080"/>
      <sheetData sheetId="12081"/>
      <sheetData sheetId="12082"/>
      <sheetData sheetId="12083"/>
      <sheetData sheetId="12084"/>
      <sheetData sheetId="12085"/>
      <sheetData sheetId="12086"/>
      <sheetData sheetId="12087"/>
      <sheetData sheetId="12088"/>
      <sheetData sheetId="12089"/>
      <sheetData sheetId="12090"/>
      <sheetData sheetId="12091"/>
      <sheetData sheetId="12092"/>
      <sheetData sheetId="12093"/>
      <sheetData sheetId="12094"/>
      <sheetData sheetId="12095"/>
      <sheetData sheetId="12096"/>
      <sheetData sheetId="12097"/>
      <sheetData sheetId="12098"/>
      <sheetData sheetId="12099"/>
      <sheetData sheetId="12100"/>
      <sheetData sheetId="12101"/>
      <sheetData sheetId="12102"/>
      <sheetData sheetId="12103"/>
      <sheetData sheetId="12104"/>
      <sheetData sheetId="12105"/>
      <sheetData sheetId="12106"/>
      <sheetData sheetId="12107"/>
      <sheetData sheetId="12108"/>
      <sheetData sheetId="12109"/>
      <sheetData sheetId="12110"/>
      <sheetData sheetId="12111"/>
      <sheetData sheetId="12112"/>
      <sheetData sheetId="12113"/>
      <sheetData sheetId="12114"/>
      <sheetData sheetId="12115"/>
      <sheetData sheetId="12116"/>
      <sheetData sheetId="12117"/>
      <sheetData sheetId="12118"/>
      <sheetData sheetId="12119"/>
      <sheetData sheetId="12120"/>
      <sheetData sheetId="12121"/>
      <sheetData sheetId="12122"/>
      <sheetData sheetId="12123"/>
      <sheetData sheetId="12124"/>
      <sheetData sheetId="12125"/>
      <sheetData sheetId="12126"/>
      <sheetData sheetId="12127"/>
      <sheetData sheetId="12128"/>
      <sheetData sheetId="12129"/>
      <sheetData sheetId="12130"/>
      <sheetData sheetId="12131"/>
      <sheetData sheetId="12132"/>
      <sheetData sheetId="12133"/>
      <sheetData sheetId="12134"/>
      <sheetData sheetId="12135"/>
      <sheetData sheetId="12136"/>
      <sheetData sheetId="12137"/>
      <sheetData sheetId="12138"/>
      <sheetData sheetId="12139"/>
      <sheetData sheetId="12140"/>
      <sheetData sheetId="12141"/>
      <sheetData sheetId="12142"/>
      <sheetData sheetId="12143"/>
      <sheetData sheetId="12144"/>
      <sheetData sheetId="12145"/>
      <sheetData sheetId="12146"/>
      <sheetData sheetId="12147"/>
      <sheetData sheetId="12148"/>
      <sheetData sheetId="12149"/>
      <sheetData sheetId="12150"/>
      <sheetData sheetId="12151"/>
      <sheetData sheetId="12152"/>
      <sheetData sheetId="12153"/>
      <sheetData sheetId="12154"/>
      <sheetData sheetId="12155"/>
      <sheetData sheetId="12156"/>
      <sheetData sheetId="12157"/>
      <sheetData sheetId="12158"/>
      <sheetData sheetId="12159"/>
      <sheetData sheetId="12160"/>
      <sheetData sheetId="12161"/>
      <sheetData sheetId="12162"/>
      <sheetData sheetId="12163"/>
      <sheetData sheetId="12164"/>
      <sheetData sheetId="12165"/>
      <sheetData sheetId="12166"/>
      <sheetData sheetId="12167"/>
      <sheetData sheetId="12168"/>
      <sheetData sheetId="12169"/>
      <sheetData sheetId="12170"/>
      <sheetData sheetId="12171"/>
      <sheetData sheetId="12172"/>
      <sheetData sheetId="12173"/>
      <sheetData sheetId="12174"/>
      <sheetData sheetId="12175"/>
      <sheetData sheetId="12176"/>
      <sheetData sheetId="12177"/>
      <sheetData sheetId="12178"/>
      <sheetData sheetId="12179"/>
      <sheetData sheetId="12180"/>
      <sheetData sheetId="12181"/>
      <sheetData sheetId="12182"/>
      <sheetData sheetId="12183"/>
      <sheetData sheetId="12184"/>
      <sheetData sheetId="12185"/>
      <sheetData sheetId="12186"/>
      <sheetData sheetId="12187"/>
      <sheetData sheetId="12188"/>
      <sheetData sheetId="12189"/>
      <sheetData sheetId="12190"/>
      <sheetData sheetId="12191"/>
      <sheetData sheetId="12192"/>
      <sheetData sheetId="12193"/>
      <sheetData sheetId="12194"/>
      <sheetData sheetId="12195"/>
      <sheetData sheetId="12196"/>
      <sheetData sheetId="12197"/>
      <sheetData sheetId="12198"/>
      <sheetData sheetId="12199"/>
      <sheetData sheetId="12200"/>
      <sheetData sheetId="12201"/>
      <sheetData sheetId="12202"/>
      <sheetData sheetId="12203"/>
      <sheetData sheetId="12204"/>
      <sheetData sheetId="12205"/>
      <sheetData sheetId="12206"/>
      <sheetData sheetId="12207"/>
      <sheetData sheetId="12208"/>
      <sheetData sheetId="12209"/>
      <sheetData sheetId="12210"/>
      <sheetData sheetId="12211"/>
      <sheetData sheetId="12212"/>
      <sheetData sheetId="12213"/>
      <sheetData sheetId="12214"/>
      <sheetData sheetId="12215"/>
      <sheetData sheetId="12216"/>
      <sheetData sheetId="12217"/>
      <sheetData sheetId="12218"/>
      <sheetData sheetId="12219"/>
      <sheetData sheetId="12220"/>
      <sheetData sheetId="12221"/>
      <sheetData sheetId="12222"/>
      <sheetData sheetId="12223"/>
      <sheetData sheetId="12224"/>
      <sheetData sheetId="12225"/>
      <sheetData sheetId="12226"/>
      <sheetData sheetId="12227"/>
      <sheetData sheetId="12228"/>
      <sheetData sheetId="12229"/>
      <sheetData sheetId="12230"/>
      <sheetData sheetId="12231"/>
      <sheetData sheetId="12232"/>
      <sheetData sheetId="12233"/>
      <sheetData sheetId="12234"/>
      <sheetData sheetId="12235"/>
      <sheetData sheetId="12236"/>
      <sheetData sheetId="12237"/>
      <sheetData sheetId="12238"/>
      <sheetData sheetId="12239"/>
      <sheetData sheetId="12240"/>
      <sheetData sheetId="12241"/>
      <sheetData sheetId="12242"/>
      <sheetData sheetId="12243"/>
      <sheetData sheetId="12244"/>
      <sheetData sheetId="12245"/>
      <sheetData sheetId="12246"/>
      <sheetData sheetId="12247"/>
      <sheetData sheetId="12248"/>
      <sheetData sheetId="12249"/>
      <sheetData sheetId="12250"/>
      <sheetData sheetId="12251"/>
      <sheetData sheetId="12252"/>
      <sheetData sheetId="12253"/>
      <sheetData sheetId="12254"/>
      <sheetData sheetId="12255"/>
      <sheetData sheetId="12256"/>
      <sheetData sheetId="12257"/>
      <sheetData sheetId="12258"/>
      <sheetData sheetId="12259"/>
      <sheetData sheetId="12260"/>
      <sheetData sheetId="12261"/>
      <sheetData sheetId="12262"/>
      <sheetData sheetId="12263"/>
      <sheetData sheetId="12264"/>
      <sheetData sheetId="12265"/>
      <sheetData sheetId="12266"/>
      <sheetData sheetId="12267"/>
      <sheetData sheetId="12268"/>
      <sheetData sheetId="12269"/>
      <sheetData sheetId="12270"/>
      <sheetData sheetId="12271"/>
      <sheetData sheetId="12272"/>
      <sheetData sheetId="12273"/>
      <sheetData sheetId="12274"/>
      <sheetData sheetId="12275"/>
      <sheetData sheetId="12276"/>
      <sheetData sheetId="12277"/>
      <sheetData sheetId="12278"/>
      <sheetData sheetId="12279"/>
      <sheetData sheetId="12280"/>
      <sheetData sheetId="12281"/>
      <sheetData sheetId="12282"/>
      <sheetData sheetId="12283"/>
      <sheetData sheetId="12284"/>
      <sheetData sheetId="12285"/>
      <sheetData sheetId="12286"/>
      <sheetData sheetId="12287"/>
      <sheetData sheetId="12288"/>
      <sheetData sheetId="12289"/>
      <sheetData sheetId="12290"/>
      <sheetData sheetId="12291"/>
      <sheetData sheetId="12292"/>
      <sheetData sheetId="12293"/>
      <sheetData sheetId="12294"/>
      <sheetData sheetId="12295"/>
      <sheetData sheetId="12296"/>
      <sheetData sheetId="12297"/>
      <sheetData sheetId="12298"/>
      <sheetData sheetId="12299"/>
      <sheetData sheetId="12300"/>
      <sheetData sheetId="12301"/>
      <sheetData sheetId="12302"/>
      <sheetData sheetId="12303"/>
      <sheetData sheetId="12304"/>
      <sheetData sheetId="12305"/>
      <sheetData sheetId="12306"/>
      <sheetData sheetId="12307"/>
      <sheetData sheetId="12308"/>
      <sheetData sheetId="12309"/>
      <sheetData sheetId="12310"/>
      <sheetData sheetId="12311"/>
      <sheetData sheetId="12312"/>
      <sheetData sheetId="12313"/>
      <sheetData sheetId="12314"/>
      <sheetData sheetId="12315"/>
      <sheetData sheetId="12316"/>
      <sheetData sheetId="12317"/>
      <sheetData sheetId="12318"/>
      <sheetData sheetId="12319"/>
      <sheetData sheetId="12320"/>
      <sheetData sheetId="12321"/>
      <sheetData sheetId="12322"/>
      <sheetData sheetId="12323"/>
      <sheetData sheetId="12324"/>
      <sheetData sheetId="12325"/>
      <sheetData sheetId="12326"/>
      <sheetData sheetId="12327"/>
      <sheetData sheetId="12328"/>
      <sheetData sheetId="12329"/>
      <sheetData sheetId="12330"/>
      <sheetData sheetId="12331"/>
      <sheetData sheetId="12332"/>
      <sheetData sheetId="12333"/>
      <sheetData sheetId="12334"/>
      <sheetData sheetId="12335"/>
      <sheetData sheetId="12336"/>
      <sheetData sheetId="12337"/>
      <sheetData sheetId="12338"/>
      <sheetData sheetId="12339"/>
      <sheetData sheetId="12340"/>
      <sheetData sheetId="12341"/>
      <sheetData sheetId="12342"/>
      <sheetData sheetId="12343"/>
      <sheetData sheetId="12344"/>
      <sheetData sheetId="12345"/>
      <sheetData sheetId="12346"/>
      <sheetData sheetId="12347"/>
      <sheetData sheetId="12348"/>
      <sheetData sheetId="12349"/>
      <sheetData sheetId="12350"/>
      <sheetData sheetId="12351"/>
      <sheetData sheetId="12352"/>
      <sheetData sheetId="12353"/>
      <sheetData sheetId="12354"/>
      <sheetData sheetId="12355"/>
      <sheetData sheetId="12356"/>
      <sheetData sheetId="12357"/>
      <sheetData sheetId="12358"/>
      <sheetData sheetId="12359"/>
      <sheetData sheetId="12360"/>
      <sheetData sheetId="12361"/>
      <sheetData sheetId="12362"/>
      <sheetData sheetId="12363"/>
      <sheetData sheetId="12364"/>
      <sheetData sheetId="12365"/>
      <sheetData sheetId="12366"/>
      <sheetData sheetId="12367"/>
      <sheetData sheetId="12368"/>
      <sheetData sheetId="12369"/>
      <sheetData sheetId="12370"/>
      <sheetData sheetId="12371"/>
      <sheetData sheetId="12372"/>
      <sheetData sheetId="12373"/>
      <sheetData sheetId="12374"/>
      <sheetData sheetId="12375"/>
      <sheetData sheetId="12376"/>
      <sheetData sheetId="12377"/>
      <sheetData sheetId="12378"/>
      <sheetData sheetId="12379"/>
      <sheetData sheetId="12380"/>
      <sheetData sheetId="12381"/>
      <sheetData sheetId="12382"/>
      <sheetData sheetId="12383"/>
      <sheetData sheetId="12384"/>
      <sheetData sheetId="12385"/>
      <sheetData sheetId="12386"/>
      <sheetData sheetId="12387"/>
      <sheetData sheetId="12388"/>
      <sheetData sheetId="12389"/>
      <sheetData sheetId="12390"/>
      <sheetData sheetId="12391"/>
      <sheetData sheetId="12392"/>
      <sheetData sheetId="12393"/>
      <sheetData sheetId="12394"/>
      <sheetData sheetId="12395"/>
      <sheetData sheetId="12396"/>
      <sheetData sheetId="12397"/>
      <sheetData sheetId="12398"/>
      <sheetData sheetId="12399"/>
      <sheetData sheetId="12400"/>
      <sheetData sheetId="12401"/>
      <sheetData sheetId="12402"/>
      <sheetData sheetId="12403"/>
      <sheetData sheetId="12404"/>
      <sheetData sheetId="12405"/>
      <sheetData sheetId="12406"/>
      <sheetData sheetId="12407"/>
      <sheetData sheetId="12408"/>
      <sheetData sheetId="12409"/>
      <sheetData sheetId="12410"/>
      <sheetData sheetId="12411"/>
      <sheetData sheetId="12412"/>
      <sheetData sheetId="12413"/>
      <sheetData sheetId="12414"/>
      <sheetData sheetId="12415"/>
      <sheetData sheetId="12416"/>
      <sheetData sheetId="12417"/>
      <sheetData sheetId="12418"/>
      <sheetData sheetId="12419"/>
      <sheetData sheetId="12420"/>
      <sheetData sheetId="12421"/>
      <sheetData sheetId="12422"/>
      <sheetData sheetId="12423"/>
      <sheetData sheetId="12424"/>
      <sheetData sheetId="12425"/>
      <sheetData sheetId="12426"/>
      <sheetData sheetId="12427"/>
      <sheetData sheetId="12428"/>
      <sheetData sheetId="12429"/>
      <sheetData sheetId="12430"/>
      <sheetData sheetId="12431"/>
      <sheetData sheetId="12432"/>
      <sheetData sheetId="12433"/>
      <sheetData sheetId="12434"/>
      <sheetData sheetId="12435"/>
      <sheetData sheetId="12436"/>
      <sheetData sheetId="12437"/>
      <sheetData sheetId="12438"/>
      <sheetData sheetId="12439"/>
      <sheetData sheetId="12440"/>
      <sheetData sheetId="12441"/>
      <sheetData sheetId="12442"/>
      <sheetData sheetId="12443"/>
      <sheetData sheetId="12444"/>
      <sheetData sheetId="12445"/>
      <sheetData sheetId="12446"/>
      <sheetData sheetId="12447"/>
      <sheetData sheetId="12448"/>
      <sheetData sheetId="12449"/>
      <sheetData sheetId="12450"/>
      <sheetData sheetId="12451"/>
      <sheetData sheetId="12452"/>
      <sheetData sheetId="12453"/>
      <sheetData sheetId="12454"/>
      <sheetData sheetId="12455"/>
      <sheetData sheetId="12456"/>
      <sheetData sheetId="12457"/>
      <sheetData sheetId="12458"/>
      <sheetData sheetId="12459"/>
      <sheetData sheetId="12460"/>
      <sheetData sheetId="12461"/>
      <sheetData sheetId="12462"/>
      <sheetData sheetId="12463"/>
      <sheetData sheetId="12464"/>
      <sheetData sheetId="12465"/>
      <sheetData sheetId="12466"/>
      <sheetData sheetId="12467"/>
      <sheetData sheetId="12468"/>
      <sheetData sheetId="12469"/>
      <sheetData sheetId="12470"/>
      <sheetData sheetId="12471"/>
      <sheetData sheetId="12472"/>
      <sheetData sheetId="12473"/>
      <sheetData sheetId="12474"/>
      <sheetData sheetId="12475"/>
      <sheetData sheetId="12476"/>
      <sheetData sheetId="12477"/>
      <sheetData sheetId="12478"/>
      <sheetData sheetId="12479"/>
      <sheetData sheetId="12480"/>
      <sheetData sheetId="12481"/>
      <sheetData sheetId="12482"/>
      <sheetData sheetId="12483"/>
      <sheetData sheetId="12484"/>
      <sheetData sheetId="12485"/>
      <sheetData sheetId="12486"/>
      <sheetData sheetId="12487"/>
      <sheetData sheetId="12488"/>
      <sheetData sheetId="12489"/>
      <sheetData sheetId="12490"/>
      <sheetData sheetId="12491"/>
      <sheetData sheetId="12492"/>
      <sheetData sheetId="12493"/>
      <sheetData sheetId="12494"/>
      <sheetData sheetId="12495"/>
      <sheetData sheetId="12496"/>
      <sheetData sheetId="12497"/>
      <sheetData sheetId="12498"/>
      <sheetData sheetId="12499"/>
      <sheetData sheetId="12500"/>
      <sheetData sheetId="12501"/>
      <sheetData sheetId="12502"/>
      <sheetData sheetId="12503"/>
      <sheetData sheetId="12504"/>
      <sheetData sheetId="12505"/>
      <sheetData sheetId="12506"/>
      <sheetData sheetId="12507"/>
      <sheetData sheetId="12508"/>
      <sheetData sheetId="12509"/>
      <sheetData sheetId="12510"/>
      <sheetData sheetId="12511"/>
      <sheetData sheetId="12512"/>
      <sheetData sheetId="12513"/>
      <sheetData sheetId="12514"/>
      <sheetData sheetId="12515"/>
      <sheetData sheetId="12516"/>
      <sheetData sheetId="12517"/>
      <sheetData sheetId="12518"/>
      <sheetData sheetId="12519"/>
      <sheetData sheetId="12520"/>
      <sheetData sheetId="12521"/>
      <sheetData sheetId="12522"/>
      <sheetData sheetId="12523"/>
      <sheetData sheetId="12524"/>
      <sheetData sheetId="12525"/>
      <sheetData sheetId="12526"/>
      <sheetData sheetId="12527"/>
      <sheetData sheetId="12528"/>
      <sheetData sheetId="12529"/>
      <sheetData sheetId="12530"/>
      <sheetData sheetId="12531"/>
      <sheetData sheetId="12532"/>
      <sheetData sheetId="12533"/>
      <sheetData sheetId="12534"/>
      <sheetData sheetId="12535"/>
      <sheetData sheetId="12536"/>
      <sheetData sheetId="12537"/>
      <sheetData sheetId="12538"/>
      <sheetData sheetId="12539"/>
      <sheetData sheetId="12540"/>
      <sheetData sheetId="12541"/>
      <sheetData sheetId="12542"/>
      <sheetData sheetId="12543"/>
      <sheetData sheetId="12544"/>
      <sheetData sheetId="12545"/>
      <sheetData sheetId="12546"/>
      <sheetData sheetId="12547"/>
      <sheetData sheetId="12548"/>
      <sheetData sheetId="12549"/>
      <sheetData sheetId="12550"/>
      <sheetData sheetId="12551"/>
      <sheetData sheetId="12552"/>
      <sheetData sheetId="12553"/>
      <sheetData sheetId="12554"/>
      <sheetData sheetId="12555"/>
      <sheetData sheetId="12556"/>
      <sheetData sheetId="12557"/>
      <sheetData sheetId="12558"/>
      <sheetData sheetId="12559"/>
      <sheetData sheetId="12560"/>
      <sheetData sheetId="12561"/>
      <sheetData sheetId="12562"/>
      <sheetData sheetId="12563"/>
      <sheetData sheetId="12564"/>
      <sheetData sheetId="12565"/>
      <sheetData sheetId="12566"/>
      <sheetData sheetId="12567"/>
      <sheetData sheetId="12568"/>
      <sheetData sheetId="12569"/>
      <sheetData sheetId="12570"/>
      <sheetData sheetId="12571"/>
      <sheetData sheetId="12572"/>
      <sheetData sheetId="12573"/>
      <sheetData sheetId="12574"/>
      <sheetData sheetId="12575"/>
      <sheetData sheetId="12576"/>
      <sheetData sheetId="12577"/>
      <sheetData sheetId="12578"/>
      <sheetData sheetId="12579"/>
      <sheetData sheetId="12580"/>
      <sheetData sheetId="12581"/>
      <sheetData sheetId="12582"/>
      <sheetData sheetId="12583"/>
      <sheetData sheetId="12584"/>
      <sheetData sheetId="12585"/>
      <sheetData sheetId="12586"/>
      <sheetData sheetId="12587"/>
      <sheetData sheetId="12588"/>
      <sheetData sheetId="12589"/>
      <sheetData sheetId="12590"/>
      <sheetData sheetId="12591"/>
      <sheetData sheetId="12592"/>
      <sheetData sheetId="12593"/>
      <sheetData sheetId="12594"/>
      <sheetData sheetId="12595"/>
      <sheetData sheetId="12596"/>
      <sheetData sheetId="12597"/>
      <sheetData sheetId="12598"/>
      <sheetData sheetId="12599"/>
      <sheetData sheetId="12600"/>
      <sheetData sheetId="12601"/>
      <sheetData sheetId="12602"/>
      <sheetData sheetId="12603"/>
      <sheetData sheetId="12604"/>
      <sheetData sheetId="12605"/>
      <sheetData sheetId="12606"/>
      <sheetData sheetId="12607"/>
      <sheetData sheetId="12608"/>
      <sheetData sheetId="12609"/>
      <sheetData sheetId="12610"/>
      <sheetData sheetId="12611"/>
      <sheetData sheetId="12612"/>
      <sheetData sheetId="12613"/>
      <sheetData sheetId="12614"/>
      <sheetData sheetId="12615"/>
      <sheetData sheetId="12616"/>
      <sheetData sheetId="12617"/>
      <sheetData sheetId="12618"/>
      <sheetData sheetId="12619"/>
      <sheetData sheetId="12620"/>
      <sheetData sheetId="12621"/>
      <sheetData sheetId="12622"/>
      <sheetData sheetId="12623"/>
      <sheetData sheetId="12624"/>
      <sheetData sheetId="12625"/>
      <sheetData sheetId="12626"/>
      <sheetData sheetId="12627"/>
      <sheetData sheetId="12628"/>
      <sheetData sheetId="12629"/>
      <sheetData sheetId="12630"/>
      <sheetData sheetId="12631"/>
      <sheetData sheetId="12632"/>
      <sheetData sheetId="12633"/>
      <sheetData sheetId="12634"/>
      <sheetData sheetId="12635"/>
      <sheetData sheetId="12636"/>
      <sheetData sheetId="12637"/>
      <sheetData sheetId="12638"/>
      <sheetData sheetId="12639"/>
      <sheetData sheetId="12640"/>
      <sheetData sheetId="12641"/>
      <sheetData sheetId="12642"/>
      <sheetData sheetId="12643"/>
      <sheetData sheetId="12644"/>
      <sheetData sheetId="12645"/>
      <sheetData sheetId="12646"/>
      <sheetData sheetId="12647"/>
      <sheetData sheetId="12648"/>
      <sheetData sheetId="12649"/>
      <sheetData sheetId="12650"/>
      <sheetData sheetId="12651"/>
      <sheetData sheetId="12652"/>
      <sheetData sheetId="12653"/>
      <sheetData sheetId="12654"/>
      <sheetData sheetId="12655"/>
      <sheetData sheetId="12656"/>
      <sheetData sheetId="12657"/>
      <sheetData sheetId="12658"/>
      <sheetData sheetId="12659"/>
      <sheetData sheetId="12660"/>
      <sheetData sheetId="12661"/>
      <sheetData sheetId="12662"/>
      <sheetData sheetId="12663"/>
      <sheetData sheetId="12664"/>
      <sheetData sheetId="12665"/>
      <sheetData sheetId="12666"/>
      <sheetData sheetId="12667"/>
      <sheetData sheetId="12668"/>
      <sheetData sheetId="12669"/>
      <sheetData sheetId="12670"/>
      <sheetData sheetId="12671"/>
      <sheetData sheetId="12672"/>
      <sheetData sheetId="12673"/>
      <sheetData sheetId="12674"/>
      <sheetData sheetId="12675"/>
      <sheetData sheetId="12676"/>
      <sheetData sheetId="12677"/>
      <sheetData sheetId="12678"/>
      <sheetData sheetId="12679"/>
      <sheetData sheetId="12680"/>
      <sheetData sheetId="12681"/>
      <sheetData sheetId="12682"/>
      <sheetData sheetId="12683"/>
      <sheetData sheetId="12684"/>
      <sheetData sheetId="12685"/>
      <sheetData sheetId="12686"/>
      <sheetData sheetId="12687"/>
      <sheetData sheetId="12688"/>
      <sheetData sheetId="12689"/>
      <sheetData sheetId="12690"/>
      <sheetData sheetId="12691"/>
      <sheetData sheetId="12692"/>
      <sheetData sheetId="12693"/>
      <sheetData sheetId="12694"/>
      <sheetData sheetId="12695"/>
      <sheetData sheetId="12696"/>
      <sheetData sheetId="12697"/>
      <sheetData sheetId="12698"/>
      <sheetData sheetId="12699"/>
      <sheetData sheetId="12700"/>
      <sheetData sheetId="12701"/>
      <sheetData sheetId="12702"/>
      <sheetData sheetId="12703"/>
      <sheetData sheetId="12704"/>
      <sheetData sheetId="12705"/>
      <sheetData sheetId="12706"/>
      <sheetData sheetId="12707"/>
      <sheetData sheetId="12708"/>
      <sheetData sheetId="12709"/>
      <sheetData sheetId="12710"/>
      <sheetData sheetId="12711"/>
      <sheetData sheetId="12712"/>
      <sheetData sheetId="12713"/>
      <sheetData sheetId="12714"/>
      <sheetData sheetId="12715"/>
      <sheetData sheetId="12716"/>
      <sheetData sheetId="12717"/>
      <sheetData sheetId="12718"/>
      <sheetData sheetId="12719"/>
      <sheetData sheetId="12720"/>
      <sheetData sheetId="12721"/>
      <sheetData sheetId="12722"/>
      <sheetData sheetId="12723"/>
      <sheetData sheetId="12724"/>
      <sheetData sheetId="12725"/>
      <sheetData sheetId="12726"/>
      <sheetData sheetId="12727"/>
      <sheetData sheetId="12728"/>
      <sheetData sheetId="12729"/>
      <sheetData sheetId="12730"/>
      <sheetData sheetId="12731"/>
      <sheetData sheetId="12732"/>
      <sheetData sheetId="12733"/>
      <sheetData sheetId="12734"/>
      <sheetData sheetId="12735"/>
      <sheetData sheetId="12736"/>
      <sheetData sheetId="12737"/>
      <sheetData sheetId="12738"/>
      <sheetData sheetId="12739"/>
      <sheetData sheetId="12740"/>
      <sheetData sheetId="12741"/>
      <sheetData sheetId="12742"/>
      <sheetData sheetId="12743"/>
      <sheetData sheetId="12744"/>
      <sheetData sheetId="12745"/>
      <sheetData sheetId="12746"/>
      <sheetData sheetId="12747"/>
      <sheetData sheetId="12748"/>
      <sheetData sheetId="12749"/>
      <sheetData sheetId="12750"/>
      <sheetData sheetId="12751"/>
      <sheetData sheetId="12752"/>
      <sheetData sheetId="12753"/>
      <sheetData sheetId="12754"/>
      <sheetData sheetId="12755"/>
      <sheetData sheetId="12756"/>
      <sheetData sheetId="12757"/>
      <sheetData sheetId="12758"/>
      <sheetData sheetId="12759"/>
      <sheetData sheetId="12760"/>
      <sheetData sheetId="12761"/>
      <sheetData sheetId="12762"/>
      <sheetData sheetId="12763"/>
      <sheetData sheetId="12764"/>
      <sheetData sheetId="12765"/>
      <sheetData sheetId="12766"/>
      <sheetData sheetId="12767"/>
      <sheetData sheetId="12768"/>
      <sheetData sheetId="12769"/>
      <sheetData sheetId="12770"/>
      <sheetData sheetId="12771"/>
      <sheetData sheetId="12772"/>
      <sheetData sheetId="12773"/>
      <sheetData sheetId="12774"/>
      <sheetData sheetId="12775"/>
      <sheetData sheetId="12776"/>
      <sheetData sheetId="12777"/>
      <sheetData sheetId="12778"/>
      <sheetData sheetId="12779"/>
      <sheetData sheetId="12780"/>
      <sheetData sheetId="12781"/>
      <sheetData sheetId="12782"/>
      <sheetData sheetId="12783"/>
      <sheetData sheetId="12784"/>
      <sheetData sheetId="12785"/>
      <sheetData sheetId="12786"/>
      <sheetData sheetId="12787"/>
      <sheetData sheetId="12788"/>
      <sheetData sheetId="12789"/>
      <sheetData sheetId="12790"/>
      <sheetData sheetId="12791"/>
      <sheetData sheetId="12792"/>
      <sheetData sheetId="12793"/>
      <sheetData sheetId="12794"/>
      <sheetData sheetId="12795"/>
      <sheetData sheetId="12796"/>
      <sheetData sheetId="12797"/>
      <sheetData sheetId="12798"/>
      <sheetData sheetId="12799"/>
      <sheetData sheetId="12800"/>
      <sheetData sheetId="12801"/>
      <sheetData sheetId="12802"/>
      <sheetData sheetId="12803"/>
      <sheetData sheetId="12804"/>
      <sheetData sheetId="12805"/>
      <sheetData sheetId="12806"/>
      <sheetData sheetId="12807"/>
      <sheetData sheetId="12808"/>
      <sheetData sheetId="12809"/>
      <sheetData sheetId="12810"/>
      <sheetData sheetId="12811"/>
      <sheetData sheetId="12812"/>
      <sheetData sheetId="12813"/>
      <sheetData sheetId="12814"/>
      <sheetData sheetId="12815"/>
      <sheetData sheetId="12816"/>
      <sheetData sheetId="12817"/>
      <sheetData sheetId="12818"/>
      <sheetData sheetId="12819"/>
      <sheetData sheetId="12820"/>
      <sheetData sheetId="12821"/>
      <sheetData sheetId="12822"/>
      <sheetData sheetId="12823"/>
      <sheetData sheetId="12824"/>
      <sheetData sheetId="12825"/>
      <sheetData sheetId="12826"/>
      <sheetData sheetId="12827"/>
      <sheetData sheetId="12828"/>
      <sheetData sheetId="12829"/>
      <sheetData sheetId="12830"/>
      <sheetData sheetId="12831"/>
      <sheetData sheetId="12832"/>
      <sheetData sheetId="12833"/>
      <sheetData sheetId="12834"/>
      <sheetData sheetId="12835"/>
      <sheetData sheetId="12836"/>
      <sheetData sheetId="12837"/>
      <sheetData sheetId="12838"/>
      <sheetData sheetId="12839"/>
      <sheetData sheetId="12840"/>
      <sheetData sheetId="12841"/>
      <sheetData sheetId="12842"/>
      <sheetData sheetId="12843"/>
      <sheetData sheetId="12844"/>
      <sheetData sheetId="12845"/>
      <sheetData sheetId="12846"/>
      <sheetData sheetId="12847"/>
      <sheetData sheetId="12848"/>
      <sheetData sheetId="12849"/>
      <sheetData sheetId="12850"/>
      <sheetData sheetId="12851"/>
      <sheetData sheetId="12852"/>
      <sheetData sheetId="12853"/>
      <sheetData sheetId="12854"/>
      <sheetData sheetId="12855"/>
      <sheetData sheetId="12856"/>
      <sheetData sheetId="12857"/>
      <sheetData sheetId="12858"/>
      <sheetData sheetId="12859"/>
      <sheetData sheetId="12860"/>
      <sheetData sheetId="12861"/>
      <sheetData sheetId="12862"/>
      <sheetData sheetId="12863"/>
      <sheetData sheetId="12864"/>
      <sheetData sheetId="12865"/>
      <sheetData sheetId="12866"/>
      <sheetData sheetId="12867"/>
      <sheetData sheetId="12868"/>
      <sheetData sheetId="12869"/>
      <sheetData sheetId="12870"/>
      <sheetData sheetId="12871"/>
      <sheetData sheetId="12872"/>
      <sheetData sheetId="12873"/>
      <sheetData sheetId="12874"/>
      <sheetData sheetId="12875"/>
      <sheetData sheetId="12876"/>
      <sheetData sheetId="12877"/>
      <sheetData sheetId="12878"/>
      <sheetData sheetId="12879"/>
      <sheetData sheetId="12880"/>
      <sheetData sheetId="12881"/>
      <sheetData sheetId="12882"/>
      <sheetData sheetId="12883"/>
      <sheetData sheetId="12884"/>
      <sheetData sheetId="12885"/>
      <sheetData sheetId="12886"/>
      <sheetData sheetId="12887"/>
      <sheetData sheetId="12888"/>
      <sheetData sheetId="12889"/>
      <sheetData sheetId="12890"/>
      <sheetData sheetId="12891"/>
      <sheetData sheetId="12892"/>
      <sheetData sheetId="12893"/>
      <sheetData sheetId="12894"/>
      <sheetData sheetId="12895"/>
      <sheetData sheetId="12896"/>
      <sheetData sheetId="12897"/>
      <sheetData sheetId="12898"/>
      <sheetData sheetId="12899"/>
      <sheetData sheetId="12900"/>
      <sheetData sheetId="12901"/>
      <sheetData sheetId="12902"/>
      <sheetData sheetId="12903"/>
      <sheetData sheetId="12904"/>
      <sheetData sheetId="12905"/>
      <sheetData sheetId="12906"/>
      <sheetData sheetId="12907"/>
      <sheetData sheetId="12908"/>
      <sheetData sheetId="12909"/>
      <sheetData sheetId="12910"/>
      <sheetData sheetId="12911"/>
      <sheetData sheetId="12912"/>
      <sheetData sheetId="12913"/>
      <sheetData sheetId="12914"/>
      <sheetData sheetId="12915"/>
      <sheetData sheetId="12916"/>
      <sheetData sheetId="12917"/>
      <sheetData sheetId="12918"/>
      <sheetData sheetId="12919"/>
      <sheetData sheetId="12920"/>
      <sheetData sheetId="12921"/>
      <sheetData sheetId="12922"/>
      <sheetData sheetId="12923"/>
      <sheetData sheetId="12924"/>
      <sheetData sheetId="12925"/>
      <sheetData sheetId="12926"/>
      <sheetData sheetId="12927"/>
      <sheetData sheetId="12928"/>
      <sheetData sheetId="12929"/>
      <sheetData sheetId="12930"/>
      <sheetData sheetId="12931"/>
      <sheetData sheetId="12932"/>
      <sheetData sheetId="12933"/>
      <sheetData sheetId="12934"/>
      <sheetData sheetId="12935"/>
      <sheetData sheetId="12936"/>
      <sheetData sheetId="12937"/>
      <sheetData sheetId="12938"/>
      <sheetData sheetId="12939"/>
      <sheetData sheetId="12940"/>
      <sheetData sheetId="12941"/>
      <sheetData sheetId="12942"/>
      <sheetData sheetId="12943"/>
      <sheetData sheetId="12944"/>
      <sheetData sheetId="12945"/>
      <sheetData sheetId="12946"/>
      <sheetData sheetId="12947"/>
      <sheetData sheetId="12948"/>
      <sheetData sheetId="12949"/>
      <sheetData sheetId="12950"/>
      <sheetData sheetId="12951"/>
      <sheetData sheetId="12952"/>
      <sheetData sheetId="12953"/>
      <sheetData sheetId="12954"/>
      <sheetData sheetId="12955"/>
      <sheetData sheetId="12956"/>
      <sheetData sheetId="12957"/>
      <sheetData sheetId="12958"/>
      <sheetData sheetId="12959"/>
      <sheetData sheetId="12960"/>
      <sheetData sheetId="12961"/>
      <sheetData sheetId="12962"/>
      <sheetData sheetId="12963"/>
      <sheetData sheetId="12964"/>
      <sheetData sheetId="12965"/>
      <sheetData sheetId="12966"/>
      <sheetData sheetId="12967"/>
      <sheetData sheetId="12968"/>
      <sheetData sheetId="12969"/>
      <sheetData sheetId="12970"/>
      <sheetData sheetId="12971"/>
      <sheetData sheetId="12972"/>
      <sheetData sheetId="12973"/>
      <sheetData sheetId="12974"/>
      <sheetData sheetId="12975"/>
      <sheetData sheetId="12976"/>
      <sheetData sheetId="12977"/>
      <sheetData sheetId="12978"/>
      <sheetData sheetId="12979"/>
      <sheetData sheetId="12980"/>
      <sheetData sheetId="12981"/>
      <sheetData sheetId="12982"/>
      <sheetData sheetId="12983"/>
      <sheetData sheetId="12984"/>
      <sheetData sheetId="12985"/>
      <sheetData sheetId="12986"/>
      <sheetData sheetId="12987"/>
      <sheetData sheetId="12988"/>
      <sheetData sheetId="12989"/>
      <sheetData sheetId="12990"/>
      <sheetData sheetId="12991"/>
      <sheetData sheetId="12992"/>
      <sheetData sheetId="12993"/>
      <sheetData sheetId="12994"/>
      <sheetData sheetId="12995"/>
      <sheetData sheetId="12996"/>
      <sheetData sheetId="12997"/>
      <sheetData sheetId="12998"/>
      <sheetData sheetId="12999"/>
      <sheetData sheetId="13000"/>
      <sheetData sheetId="13001"/>
      <sheetData sheetId="13002"/>
      <sheetData sheetId="13003"/>
      <sheetData sheetId="13004"/>
      <sheetData sheetId="13005"/>
      <sheetData sheetId="13006"/>
      <sheetData sheetId="13007"/>
      <sheetData sheetId="13008"/>
      <sheetData sheetId="13009"/>
      <sheetData sheetId="13010"/>
      <sheetData sheetId="13011"/>
      <sheetData sheetId="13012"/>
      <sheetData sheetId="13013"/>
      <sheetData sheetId="13014"/>
      <sheetData sheetId="13015"/>
      <sheetData sheetId="13016"/>
      <sheetData sheetId="13017"/>
      <sheetData sheetId="13018"/>
      <sheetData sheetId="13019"/>
      <sheetData sheetId="13020"/>
      <sheetData sheetId="13021"/>
      <sheetData sheetId="13022"/>
      <sheetData sheetId="13023"/>
      <sheetData sheetId="13024"/>
      <sheetData sheetId="13025"/>
      <sheetData sheetId="13026"/>
      <sheetData sheetId="13027"/>
      <sheetData sheetId="13028"/>
      <sheetData sheetId="13029"/>
      <sheetData sheetId="13030"/>
      <sheetData sheetId="13031"/>
      <sheetData sheetId="13032"/>
      <sheetData sheetId="13033"/>
      <sheetData sheetId="13034"/>
      <sheetData sheetId="13035"/>
      <sheetData sheetId="13036"/>
      <sheetData sheetId="13037"/>
      <sheetData sheetId="13038"/>
      <sheetData sheetId="13039"/>
      <sheetData sheetId="13040"/>
      <sheetData sheetId="13041"/>
      <sheetData sheetId="13042"/>
      <sheetData sheetId="13043"/>
      <sheetData sheetId="13044"/>
      <sheetData sheetId="13045"/>
      <sheetData sheetId="13046"/>
      <sheetData sheetId="13047"/>
      <sheetData sheetId="13048"/>
      <sheetData sheetId="13049"/>
      <sheetData sheetId="13050"/>
      <sheetData sheetId="13051"/>
      <sheetData sheetId="13052"/>
      <sheetData sheetId="13053"/>
      <sheetData sheetId="13054"/>
      <sheetData sheetId="13055"/>
      <sheetData sheetId="13056"/>
      <sheetData sheetId="13057"/>
      <sheetData sheetId="13058"/>
      <sheetData sheetId="13059"/>
      <sheetData sheetId="13060"/>
      <sheetData sheetId="13061"/>
      <sheetData sheetId="13062"/>
      <sheetData sheetId="13063"/>
      <sheetData sheetId="13064"/>
      <sheetData sheetId="13065"/>
      <sheetData sheetId="13066"/>
      <sheetData sheetId="13067"/>
      <sheetData sheetId="13068"/>
      <sheetData sheetId="13069"/>
      <sheetData sheetId="13070"/>
      <sheetData sheetId="13071"/>
      <sheetData sheetId="13072"/>
      <sheetData sheetId="13073"/>
      <sheetData sheetId="13074"/>
      <sheetData sheetId="13075"/>
      <sheetData sheetId="13076"/>
      <sheetData sheetId="13077"/>
      <sheetData sheetId="13078"/>
      <sheetData sheetId="13079"/>
      <sheetData sheetId="13080"/>
      <sheetData sheetId="13081"/>
      <sheetData sheetId="13082"/>
      <sheetData sheetId="13083"/>
      <sheetData sheetId="13084"/>
      <sheetData sheetId="13085"/>
      <sheetData sheetId="13086"/>
      <sheetData sheetId="13087"/>
      <sheetData sheetId="13088"/>
      <sheetData sheetId="13089"/>
      <sheetData sheetId="13090"/>
      <sheetData sheetId="13091"/>
      <sheetData sheetId="13092"/>
      <sheetData sheetId="13093"/>
      <sheetData sheetId="13094"/>
      <sheetData sheetId="13095"/>
      <sheetData sheetId="13096"/>
      <sheetData sheetId="13097"/>
      <sheetData sheetId="13098"/>
      <sheetData sheetId="13099"/>
      <sheetData sheetId="13100"/>
      <sheetData sheetId="13101"/>
      <sheetData sheetId="13102"/>
      <sheetData sheetId="13103"/>
      <sheetData sheetId="13104"/>
      <sheetData sheetId="13105"/>
      <sheetData sheetId="13106"/>
      <sheetData sheetId="13107"/>
      <sheetData sheetId="13108"/>
      <sheetData sheetId="13109"/>
      <sheetData sheetId="13110"/>
      <sheetData sheetId="13111"/>
      <sheetData sheetId="13112"/>
      <sheetData sheetId="13113"/>
      <sheetData sheetId="13114"/>
      <sheetData sheetId="13115"/>
      <sheetData sheetId="13116"/>
      <sheetData sheetId="13117"/>
      <sheetData sheetId="13118"/>
      <sheetData sheetId="13119"/>
      <sheetData sheetId="13120"/>
      <sheetData sheetId="13121"/>
      <sheetData sheetId="13122"/>
      <sheetData sheetId="13123"/>
      <sheetData sheetId="13124"/>
      <sheetData sheetId="13125"/>
      <sheetData sheetId="13126"/>
      <sheetData sheetId="13127"/>
      <sheetData sheetId="13128"/>
      <sheetData sheetId="13129"/>
      <sheetData sheetId="13130"/>
      <sheetData sheetId="13131"/>
      <sheetData sheetId="13132"/>
      <sheetData sheetId="13133"/>
      <sheetData sheetId="13134"/>
      <sheetData sheetId="13135"/>
      <sheetData sheetId="13136"/>
      <sheetData sheetId="13137"/>
      <sheetData sheetId="13138"/>
      <sheetData sheetId="13139"/>
      <sheetData sheetId="13140"/>
      <sheetData sheetId="13141"/>
      <sheetData sheetId="13142"/>
      <sheetData sheetId="13143"/>
      <sheetData sheetId="13144"/>
      <sheetData sheetId="13145"/>
      <sheetData sheetId="13146"/>
      <sheetData sheetId="13147"/>
      <sheetData sheetId="13148"/>
      <sheetData sheetId="13149"/>
      <sheetData sheetId="13150"/>
      <sheetData sheetId="13151"/>
      <sheetData sheetId="13152"/>
      <sheetData sheetId="13153"/>
      <sheetData sheetId="13154"/>
      <sheetData sheetId="13155"/>
      <sheetData sheetId="13156"/>
      <sheetData sheetId="13157"/>
      <sheetData sheetId="13158"/>
      <sheetData sheetId="13159"/>
      <sheetData sheetId="13160"/>
      <sheetData sheetId="13161"/>
      <sheetData sheetId="13162"/>
      <sheetData sheetId="13163"/>
      <sheetData sheetId="13164"/>
      <sheetData sheetId="13165"/>
      <sheetData sheetId="13166"/>
      <sheetData sheetId="13167"/>
      <sheetData sheetId="13168"/>
      <sheetData sheetId="13169"/>
      <sheetData sheetId="13170"/>
      <sheetData sheetId="13171"/>
      <sheetData sheetId="13172"/>
      <sheetData sheetId="13173"/>
      <sheetData sheetId="13174"/>
      <sheetData sheetId="13175"/>
      <sheetData sheetId="13176"/>
      <sheetData sheetId="13177"/>
      <sheetData sheetId="13178"/>
      <sheetData sheetId="13179"/>
      <sheetData sheetId="13180"/>
      <sheetData sheetId="13181"/>
      <sheetData sheetId="13182"/>
      <sheetData sheetId="13183"/>
      <sheetData sheetId="13184"/>
      <sheetData sheetId="13185"/>
      <sheetData sheetId="13186"/>
      <sheetData sheetId="13187"/>
      <sheetData sheetId="13188"/>
      <sheetData sheetId="13189"/>
      <sheetData sheetId="13190"/>
      <sheetData sheetId="13191"/>
      <sheetData sheetId="13192"/>
      <sheetData sheetId="13193"/>
      <sheetData sheetId="13194"/>
      <sheetData sheetId="13195"/>
      <sheetData sheetId="13196"/>
      <sheetData sheetId="13197"/>
      <sheetData sheetId="13198"/>
      <sheetData sheetId="13199"/>
      <sheetData sheetId="13200"/>
      <sheetData sheetId="13201"/>
      <sheetData sheetId="13202"/>
      <sheetData sheetId="13203"/>
      <sheetData sheetId="13204"/>
      <sheetData sheetId="13205"/>
      <sheetData sheetId="13206"/>
      <sheetData sheetId="13207"/>
      <sheetData sheetId="13208"/>
      <sheetData sheetId="13209"/>
      <sheetData sheetId="13210"/>
      <sheetData sheetId="13211"/>
      <sheetData sheetId="13212"/>
      <sheetData sheetId="13213"/>
      <sheetData sheetId="13214"/>
      <sheetData sheetId="13215"/>
      <sheetData sheetId="13216"/>
      <sheetData sheetId="13217"/>
      <sheetData sheetId="13218"/>
      <sheetData sheetId="13219"/>
      <sheetData sheetId="13220"/>
      <sheetData sheetId="13221"/>
      <sheetData sheetId="13222"/>
      <sheetData sheetId="13223"/>
      <sheetData sheetId="13224"/>
      <sheetData sheetId="13225"/>
      <sheetData sheetId="13226"/>
      <sheetData sheetId="13227"/>
      <sheetData sheetId="13228"/>
      <sheetData sheetId="13229"/>
      <sheetData sheetId="13230"/>
      <sheetData sheetId="13231"/>
      <sheetData sheetId="13232"/>
      <sheetData sheetId="13233"/>
      <sheetData sheetId="13234"/>
      <sheetData sheetId="13235"/>
      <sheetData sheetId="13236"/>
      <sheetData sheetId="13237"/>
      <sheetData sheetId="13238"/>
      <sheetData sheetId="13239"/>
      <sheetData sheetId="13240"/>
      <sheetData sheetId="13241"/>
      <sheetData sheetId="13242"/>
      <sheetData sheetId="13243"/>
      <sheetData sheetId="13244"/>
      <sheetData sheetId="13245"/>
      <sheetData sheetId="13246"/>
      <sheetData sheetId="13247"/>
      <sheetData sheetId="13248"/>
      <sheetData sheetId="13249"/>
      <sheetData sheetId="13250"/>
      <sheetData sheetId="13251"/>
      <sheetData sheetId="13252"/>
      <sheetData sheetId="13253"/>
      <sheetData sheetId="13254"/>
      <sheetData sheetId="13255"/>
      <sheetData sheetId="13256"/>
      <sheetData sheetId="13257"/>
      <sheetData sheetId="13258"/>
      <sheetData sheetId="13259"/>
      <sheetData sheetId="13260"/>
      <sheetData sheetId="13261"/>
      <sheetData sheetId="13262"/>
      <sheetData sheetId="13263"/>
      <sheetData sheetId="13264"/>
      <sheetData sheetId="13265"/>
      <sheetData sheetId="13266"/>
      <sheetData sheetId="13267"/>
      <sheetData sheetId="13268"/>
      <sheetData sheetId="13269"/>
      <sheetData sheetId="13270"/>
      <sheetData sheetId="13271"/>
      <sheetData sheetId="13272"/>
      <sheetData sheetId="13273"/>
      <sheetData sheetId="13274"/>
      <sheetData sheetId="13275"/>
      <sheetData sheetId="13276"/>
      <sheetData sheetId="13277"/>
      <sheetData sheetId="13278"/>
      <sheetData sheetId="13279"/>
      <sheetData sheetId="13280"/>
      <sheetData sheetId="13281"/>
      <sheetData sheetId="13282"/>
      <sheetData sheetId="13283"/>
      <sheetData sheetId="13284"/>
      <sheetData sheetId="13285"/>
      <sheetData sheetId="13286"/>
      <sheetData sheetId="13287"/>
      <sheetData sheetId="13288"/>
      <sheetData sheetId="13289"/>
      <sheetData sheetId="13290"/>
      <sheetData sheetId="13291"/>
      <sheetData sheetId="13292"/>
      <sheetData sheetId="13293"/>
      <sheetData sheetId="13294"/>
      <sheetData sheetId="13295"/>
      <sheetData sheetId="13296"/>
      <sheetData sheetId="13297"/>
      <sheetData sheetId="13298"/>
      <sheetData sheetId="13299"/>
      <sheetData sheetId="13300"/>
      <sheetData sheetId="13301"/>
      <sheetData sheetId="13302"/>
      <sheetData sheetId="13303"/>
      <sheetData sheetId="13304"/>
      <sheetData sheetId="13305"/>
      <sheetData sheetId="13306"/>
      <sheetData sheetId="13307"/>
      <sheetData sheetId="13308"/>
      <sheetData sheetId="13309"/>
      <sheetData sheetId="13310"/>
      <sheetData sheetId="13311"/>
      <sheetData sheetId="13312"/>
      <sheetData sheetId="13313"/>
      <sheetData sheetId="13314"/>
      <sheetData sheetId="13315"/>
      <sheetData sheetId="13316"/>
      <sheetData sheetId="13317"/>
      <sheetData sheetId="13318"/>
      <sheetData sheetId="13319"/>
      <sheetData sheetId="13320"/>
      <sheetData sheetId="13321"/>
      <sheetData sheetId="13322"/>
      <sheetData sheetId="13323"/>
      <sheetData sheetId="13324"/>
      <sheetData sheetId="13325"/>
      <sheetData sheetId="13326"/>
      <sheetData sheetId="13327"/>
      <sheetData sheetId="13328"/>
      <sheetData sheetId="13329"/>
      <sheetData sheetId="13330"/>
      <sheetData sheetId="13331"/>
      <sheetData sheetId="13332"/>
      <sheetData sheetId="13333"/>
      <sheetData sheetId="13334"/>
      <sheetData sheetId="13335"/>
      <sheetData sheetId="13336"/>
      <sheetData sheetId="13337"/>
      <sheetData sheetId="13338"/>
      <sheetData sheetId="13339"/>
      <sheetData sheetId="13340"/>
      <sheetData sheetId="13341"/>
      <sheetData sheetId="13342"/>
      <sheetData sheetId="13343"/>
      <sheetData sheetId="13344"/>
      <sheetData sheetId="13345"/>
      <sheetData sheetId="13346"/>
      <sheetData sheetId="13347"/>
      <sheetData sheetId="13348"/>
      <sheetData sheetId="13349"/>
      <sheetData sheetId="13350"/>
      <sheetData sheetId="13351"/>
      <sheetData sheetId="13352"/>
      <sheetData sheetId="13353"/>
      <sheetData sheetId="13354"/>
      <sheetData sheetId="13355"/>
      <sheetData sheetId="13356"/>
      <sheetData sheetId="13357"/>
      <sheetData sheetId="13358"/>
      <sheetData sheetId="13359"/>
      <sheetData sheetId="13360"/>
      <sheetData sheetId="13361"/>
      <sheetData sheetId="13362"/>
      <sheetData sheetId="13363"/>
      <sheetData sheetId="13364"/>
      <sheetData sheetId="13365"/>
      <sheetData sheetId="13366"/>
      <sheetData sheetId="13367"/>
      <sheetData sheetId="13368"/>
      <sheetData sheetId="13369"/>
      <sheetData sheetId="13370"/>
      <sheetData sheetId="13371"/>
      <sheetData sheetId="13372"/>
      <sheetData sheetId="13373"/>
      <sheetData sheetId="13374"/>
      <sheetData sheetId="13375"/>
      <sheetData sheetId="13376"/>
      <sheetData sheetId="13377"/>
      <sheetData sheetId="13378"/>
      <sheetData sheetId="13379"/>
      <sheetData sheetId="13380"/>
      <sheetData sheetId="13381"/>
      <sheetData sheetId="13382"/>
      <sheetData sheetId="13383"/>
      <sheetData sheetId="13384"/>
      <sheetData sheetId="13385"/>
      <sheetData sheetId="13386"/>
      <sheetData sheetId="13387"/>
      <sheetData sheetId="13388"/>
      <sheetData sheetId="13389"/>
      <sheetData sheetId="13390"/>
      <sheetData sheetId="13391"/>
      <sheetData sheetId="13392"/>
      <sheetData sheetId="13393"/>
      <sheetData sheetId="13394"/>
      <sheetData sheetId="13395"/>
      <sheetData sheetId="13396"/>
      <sheetData sheetId="13397"/>
      <sheetData sheetId="13398"/>
      <sheetData sheetId="13399"/>
      <sheetData sheetId="13400"/>
      <sheetData sheetId="13401"/>
      <sheetData sheetId="13402"/>
      <sheetData sheetId="13403"/>
      <sheetData sheetId="13404"/>
      <sheetData sheetId="13405"/>
      <sheetData sheetId="13406"/>
      <sheetData sheetId="13407"/>
      <sheetData sheetId="13408"/>
      <sheetData sheetId="13409"/>
      <sheetData sheetId="13410"/>
      <sheetData sheetId="13411"/>
      <sheetData sheetId="13412"/>
      <sheetData sheetId="13413"/>
      <sheetData sheetId="13414"/>
      <sheetData sheetId="13415"/>
      <sheetData sheetId="13416"/>
      <sheetData sheetId="13417"/>
      <sheetData sheetId="13418"/>
      <sheetData sheetId="13419"/>
      <sheetData sheetId="13420"/>
      <sheetData sheetId="13421"/>
      <sheetData sheetId="13422"/>
      <sheetData sheetId="13423"/>
      <sheetData sheetId="13424"/>
      <sheetData sheetId="13425"/>
      <sheetData sheetId="13426"/>
      <sheetData sheetId="13427"/>
      <sheetData sheetId="13428"/>
      <sheetData sheetId="13429"/>
      <sheetData sheetId="13430"/>
      <sheetData sheetId="13431"/>
      <sheetData sheetId="13432"/>
      <sheetData sheetId="13433"/>
      <sheetData sheetId="13434"/>
      <sheetData sheetId="13435"/>
      <sheetData sheetId="13436"/>
      <sheetData sheetId="13437"/>
      <sheetData sheetId="13438"/>
      <sheetData sheetId="13439"/>
      <sheetData sheetId="13440"/>
      <sheetData sheetId="13441"/>
      <sheetData sheetId="13442"/>
      <sheetData sheetId="13443"/>
      <sheetData sheetId="13444"/>
      <sheetData sheetId="13445"/>
      <sheetData sheetId="13446"/>
      <sheetData sheetId="13447"/>
      <sheetData sheetId="13448"/>
      <sheetData sheetId="13449"/>
      <sheetData sheetId="13450"/>
      <sheetData sheetId="13451"/>
      <sheetData sheetId="13452"/>
      <sheetData sheetId="13453"/>
      <sheetData sheetId="13454"/>
      <sheetData sheetId="13455"/>
      <sheetData sheetId="13456"/>
      <sheetData sheetId="13457"/>
      <sheetData sheetId="13458"/>
      <sheetData sheetId="13459"/>
      <sheetData sheetId="13460"/>
      <sheetData sheetId="13461"/>
      <sheetData sheetId="13462"/>
      <sheetData sheetId="13463"/>
      <sheetData sheetId="13464"/>
      <sheetData sheetId="13465"/>
      <sheetData sheetId="13466"/>
      <sheetData sheetId="13467"/>
      <sheetData sheetId="13468"/>
      <sheetData sheetId="13469"/>
      <sheetData sheetId="13470"/>
      <sheetData sheetId="13471"/>
      <sheetData sheetId="13472"/>
      <sheetData sheetId="13473"/>
      <sheetData sheetId="13474"/>
      <sheetData sheetId="13475"/>
      <sheetData sheetId="13476"/>
      <sheetData sheetId="13477"/>
      <sheetData sheetId="13478"/>
      <sheetData sheetId="13479"/>
      <sheetData sheetId="13480"/>
      <sheetData sheetId="13481"/>
      <sheetData sheetId="13482"/>
      <sheetData sheetId="13483"/>
      <sheetData sheetId="13484"/>
      <sheetData sheetId="13485"/>
      <sheetData sheetId="13486"/>
      <sheetData sheetId="13487"/>
      <sheetData sheetId="13488"/>
      <sheetData sheetId="13489"/>
      <sheetData sheetId="13490"/>
      <sheetData sheetId="13491"/>
      <sheetData sheetId="13492"/>
      <sheetData sheetId="13493"/>
      <sheetData sheetId="13494"/>
      <sheetData sheetId="13495"/>
      <sheetData sheetId="13496"/>
      <sheetData sheetId="13497"/>
      <sheetData sheetId="13498"/>
      <sheetData sheetId="13499"/>
      <sheetData sheetId="13500"/>
      <sheetData sheetId="13501"/>
      <sheetData sheetId="13502"/>
      <sheetData sheetId="13503"/>
      <sheetData sheetId="13504"/>
      <sheetData sheetId="13505"/>
      <sheetData sheetId="13506"/>
      <sheetData sheetId="13507"/>
      <sheetData sheetId="13508"/>
      <sheetData sheetId="13509"/>
      <sheetData sheetId="13510"/>
      <sheetData sheetId="13511"/>
      <sheetData sheetId="13512"/>
      <sheetData sheetId="13513"/>
      <sheetData sheetId="13514"/>
      <sheetData sheetId="13515"/>
      <sheetData sheetId="13516"/>
      <sheetData sheetId="13517"/>
      <sheetData sheetId="13518"/>
      <sheetData sheetId="13519"/>
      <sheetData sheetId="13520"/>
      <sheetData sheetId="13521"/>
      <sheetData sheetId="13522"/>
      <sheetData sheetId="13523"/>
      <sheetData sheetId="13524"/>
      <sheetData sheetId="13525"/>
      <sheetData sheetId="13526"/>
      <sheetData sheetId="13527"/>
      <sheetData sheetId="13528"/>
      <sheetData sheetId="13529"/>
      <sheetData sheetId="13530"/>
      <sheetData sheetId="13531"/>
      <sheetData sheetId="13532"/>
      <sheetData sheetId="13533"/>
      <sheetData sheetId="13534"/>
      <sheetData sheetId="13535"/>
      <sheetData sheetId="13536"/>
      <sheetData sheetId="13537"/>
      <sheetData sheetId="13538"/>
      <sheetData sheetId="13539"/>
      <sheetData sheetId="13540"/>
      <sheetData sheetId="13541"/>
      <sheetData sheetId="13542"/>
      <sheetData sheetId="13543"/>
      <sheetData sheetId="13544"/>
      <sheetData sheetId="13545"/>
      <sheetData sheetId="13546"/>
      <sheetData sheetId="13547"/>
      <sheetData sheetId="13548"/>
      <sheetData sheetId="13549"/>
      <sheetData sheetId="13550"/>
      <sheetData sheetId="13551"/>
      <sheetData sheetId="13552"/>
      <sheetData sheetId="13553"/>
      <sheetData sheetId="13554"/>
      <sheetData sheetId="13555"/>
      <sheetData sheetId="13556"/>
      <sheetData sheetId="13557"/>
      <sheetData sheetId="13558"/>
      <sheetData sheetId="13559"/>
      <sheetData sheetId="13560"/>
      <sheetData sheetId="13561"/>
      <sheetData sheetId="13562"/>
      <sheetData sheetId="13563"/>
      <sheetData sheetId="13564"/>
      <sheetData sheetId="13565"/>
      <sheetData sheetId="13566"/>
      <sheetData sheetId="13567"/>
      <sheetData sheetId="13568"/>
      <sheetData sheetId="13569"/>
      <sheetData sheetId="13570"/>
      <sheetData sheetId="13571"/>
      <sheetData sheetId="13572"/>
      <sheetData sheetId="13573"/>
      <sheetData sheetId="13574"/>
      <sheetData sheetId="13575"/>
      <sheetData sheetId="13576"/>
      <sheetData sheetId="13577"/>
      <sheetData sheetId="13578"/>
      <sheetData sheetId="13579"/>
      <sheetData sheetId="13580"/>
      <sheetData sheetId="13581"/>
      <sheetData sheetId="13582"/>
      <sheetData sheetId="13583"/>
      <sheetData sheetId="13584"/>
      <sheetData sheetId="13585"/>
      <sheetData sheetId="13586"/>
      <sheetData sheetId="13587"/>
      <sheetData sheetId="13588"/>
      <sheetData sheetId="13589"/>
      <sheetData sheetId="13590"/>
      <sheetData sheetId="13591"/>
      <sheetData sheetId="13592"/>
      <sheetData sheetId="13593"/>
      <sheetData sheetId="13594"/>
      <sheetData sheetId="13595"/>
      <sheetData sheetId="13596"/>
      <sheetData sheetId="13597"/>
      <sheetData sheetId="13598"/>
      <sheetData sheetId="13599"/>
      <sheetData sheetId="13600"/>
      <sheetData sheetId="13601"/>
      <sheetData sheetId="13602"/>
      <sheetData sheetId="13603"/>
      <sheetData sheetId="13604"/>
      <sheetData sheetId="13605"/>
      <sheetData sheetId="13606"/>
      <sheetData sheetId="13607"/>
      <sheetData sheetId="13608"/>
      <sheetData sheetId="13609"/>
      <sheetData sheetId="13610"/>
      <sheetData sheetId="13611"/>
      <sheetData sheetId="13612"/>
      <sheetData sheetId="13613"/>
      <sheetData sheetId="13614"/>
      <sheetData sheetId="13615"/>
      <sheetData sheetId="13616"/>
      <sheetData sheetId="13617"/>
      <sheetData sheetId="13618"/>
      <sheetData sheetId="13619"/>
      <sheetData sheetId="13620"/>
      <sheetData sheetId="13621"/>
      <sheetData sheetId="13622"/>
      <sheetData sheetId="13623"/>
      <sheetData sheetId="13624"/>
      <sheetData sheetId="13625"/>
      <sheetData sheetId="13626"/>
      <sheetData sheetId="13627"/>
      <sheetData sheetId="13628"/>
      <sheetData sheetId="13629"/>
      <sheetData sheetId="13630"/>
      <sheetData sheetId="13631"/>
      <sheetData sheetId="13632"/>
      <sheetData sheetId="13633"/>
      <sheetData sheetId="13634"/>
      <sheetData sheetId="13635"/>
      <sheetData sheetId="13636"/>
      <sheetData sheetId="13637"/>
      <sheetData sheetId="13638"/>
      <sheetData sheetId="13639"/>
      <sheetData sheetId="13640"/>
      <sheetData sheetId="13641"/>
      <sheetData sheetId="13642"/>
      <sheetData sheetId="13643"/>
      <sheetData sheetId="13644"/>
      <sheetData sheetId="13645"/>
      <sheetData sheetId="13646"/>
      <sheetData sheetId="13647"/>
      <sheetData sheetId="13648"/>
      <sheetData sheetId="13649"/>
      <sheetData sheetId="13650"/>
      <sheetData sheetId="13651"/>
      <sheetData sheetId="13652"/>
      <sheetData sheetId="13653"/>
      <sheetData sheetId="13654"/>
      <sheetData sheetId="13655"/>
      <sheetData sheetId="13656"/>
      <sheetData sheetId="13657"/>
      <sheetData sheetId="13658"/>
      <sheetData sheetId="13659"/>
      <sheetData sheetId="13660"/>
      <sheetData sheetId="13661"/>
      <sheetData sheetId="13662"/>
      <sheetData sheetId="13663"/>
      <sheetData sheetId="13664"/>
      <sheetData sheetId="13665"/>
      <sheetData sheetId="13666"/>
      <sheetData sheetId="13667"/>
      <sheetData sheetId="13668"/>
      <sheetData sheetId="13669"/>
      <sheetData sheetId="13670"/>
      <sheetData sheetId="13671"/>
      <sheetData sheetId="13672"/>
      <sheetData sheetId="13673"/>
      <sheetData sheetId="13674"/>
      <sheetData sheetId="13675"/>
      <sheetData sheetId="13676"/>
      <sheetData sheetId="13677"/>
      <sheetData sheetId="13678"/>
      <sheetData sheetId="13679"/>
      <sheetData sheetId="13680"/>
      <sheetData sheetId="13681"/>
      <sheetData sheetId="13682"/>
      <sheetData sheetId="13683"/>
      <sheetData sheetId="13684"/>
      <sheetData sheetId="13685"/>
      <sheetData sheetId="13686"/>
      <sheetData sheetId="13687"/>
      <sheetData sheetId="13688"/>
      <sheetData sheetId="13689"/>
      <sheetData sheetId="13690"/>
      <sheetData sheetId="13691"/>
      <sheetData sheetId="13692"/>
      <sheetData sheetId="13693"/>
      <sheetData sheetId="13694"/>
      <sheetData sheetId="13695"/>
      <sheetData sheetId="13696"/>
      <sheetData sheetId="13697"/>
      <sheetData sheetId="13698"/>
      <sheetData sheetId="13699"/>
      <sheetData sheetId="13700"/>
      <sheetData sheetId="13701"/>
      <sheetData sheetId="13702"/>
      <sheetData sheetId="13703"/>
      <sheetData sheetId="13704"/>
      <sheetData sheetId="13705"/>
      <sheetData sheetId="13706"/>
      <sheetData sheetId="13707"/>
      <sheetData sheetId="13708"/>
      <sheetData sheetId="13709"/>
      <sheetData sheetId="13710"/>
      <sheetData sheetId="13711"/>
      <sheetData sheetId="13712"/>
      <sheetData sheetId="13713"/>
      <sheetData sheetId="13714"/>
      <sheetData sheetId="13715"/>
      <sheetData sheetId="13716"/>
      <sheetData sheetId="13717"/>
      <sheetData sheetId="13718"/>
      <sheetData sheetId="13719"/>
      <sheetData sheetId="13720"/>
      <sheetData sheetId="13721"/>
      <sheetData sheetId="13722"/>
      <sheetData sheetId="13723"/>
      <sheetData sheetId="13724"/>
      <sheetData sheetId="13725"/>
      <sheetData sheetId="13726"/>
      <sheetData sheetId="13727"/>
      <sheetData sheetId="13728"/>
      <sheetData sheetId="13729"/>
      <sheetData sheetId="13730"/>
      <sheetData sheetId="13731"/>
      <sheetData sheetId="13732"/>
      <sheetData sheetId="13733"/>
      <sheetData sheetId="13734"/>
      <sheetData sheetId="13735"/>
      <sheetData sheetId="13736"/>
      <sheetData sheetId="13737"/>
      <sheetData sheetId="13738"/>
      <sheetData sheetId="13739"/>
      <sheetData sheetId="13740"/>
      <sheetData sheetId="13741"/>
      <sheetData sheetId="13742"/>
      <sheetData sheetId="13743"/>
      <sheetData sheetId="13744"/>
      <sheetData sheetId="13745"/>
      <sheetData sheetId="13746"/>
      <sheetData sheetId="13747"/>
      <sheetData sheetId="13748"/>
      <sheetData sheetId="13749"/>
      <sheetData sheetId="13750"/>
      <sheetData sheetId="13751"/>
      <sheetData sheetId="13752"/>
      <sheetData sheetId="13753"/>
      <sheetData sheetId="13754"/>
      <sheetData sheetId="13755"/>
      <sheetData sheetId="13756"/>
      <sheetData sheetId="13757"/>
      <sheetData sheetId="13758"/>
      <sheetData sheetId="13759"/>
      <sheetData sheetId="13760"/>
      <sheetData sheetId="13761"/>
      <sheetData sheetId="13762"/>
      <sheetData sheetId="13763"/>
      <sheetData sheetId="13764"/>
      <sheetData sheetId="13765"/>
      <sheetData sheetId="13766"/>
      <sheetData sheetId="13767"/>
      <sheetData sheetId="13768"/>
      <sheetData sheetId="13769"/>
      <sheetData sheetId="13770"/>
      <sheetData sheetId="13771"/>
      <sheetData sheetId="13772"/>
      <sheetData sheetId="13773"/>
      <sheetData sheetId="13774"/>
      <sheetData sheetId="13775"/>
      <sheetData sheetId="13776"/>
      <sheetData sheetId="13777"/>
      <sheetData sheetId="13778"/>
      <sheetData sheetId="13779"/>
      <sheetData sheetId="13780"/>
      <sheetData sheetId="13781"/>
      <sheetData sheetId="13782"/>
      <sheetData sheetId="13783"/>
      <sheetData sheetId="13784"/>
      <sheetData sheetId="13785"/>
      <sheetData sheetId="13786"/>
      <sheetData sheetId="13787"/>
      <sheetData sheetId="13788"/>
      <sheetData sheetId="13789"/>
      <sheetData sheetId="13790"/>
      <sheetData sheetId="13791"/>
      <sheetData sheetId="13792"/>
      <sheetData sheetId="13793"/>
      <sheetData sheetId="13794"/>
      <sheetData sheetId="13795"/>
      <sheetData sheetId="13796"/>
      <sheetData sheetId="13797"/>
      <sheetData sheetId="13798"/>
      <sheetData sheetId="13799"/>
      <sheetData sheetId="13800"/>
      <sheetData sheetId="13801"/>
      <sheetData sheetId="13802"/>
      <sheetData sheetId="13803"/>
      <sheetData sheetId="13804"/>
      <sheetData sheetId="13805"/>
      <sheetData sheetId="13806"/>
      <sheetData sheetId="13807"/>
      <sheetData sheetId="13808"/>
      <sheetData sheetId="13809"/>
      <sheetData sheetId="13810"/>
      <sheetData sheetId="13811"/>
      <sheetData sheetId="13812"/>
      <sheetData sheetId="13813"/>
      <sheetData sheetId="13814"/>
      <sheetData sheetId="13815"/>
      <sheetData sheetId="13816"/>
      <sheetData sheetId="13817"/>
      <sheetData sheetId="13818"/>
      <sheetData sheetId="13819"/>
      <sheetData sheetId="13820"/>
      <sheetData sheetId="13821"/>
      <sheetData sheetId="13822"/>
      <sheetData sheetId="13823"/>
      <sheetData sheetId="13824"/>
      <sheetData sheetId="13825"/>
      <sheetData sheetId="13826"/>
      <sheetData sheetId="13827"/>
      <sheetData sheetId="13828"/>
      <sheetData sheetId="13829"/>
      <sheetData sheetId="13830"/>
      <sheetData sheetId="13831"/>
      <sheetData sheetId="13832"/>
      <sheetData sheetId="13833"/>
      <sheetData sheetId="13834"/>
      <sheetData sheetId="13835"/>
      <sheetData sheetId="13836"/>
      <sheetData sheetId="13837"/>
      <sheetData sheetId="13838"/>
      <sheetData sheetId="13839"/>
      <sheetData sheetId="13840"/>
      <sheetData sheetId="13841"/>
      <sheetData sheetId="13842"/>
      <sheetData sheetId="13843"/>
      <sheetData sheetId="13844"/>
      <sheetData sheetId="13845"/>
      <sheetData sheetId="13846" refreshError="1"/>
      <sheetData sheetId="13847" refreshError="1"/>
      <sheetData sheetId="13848" refreshError="1"/>
      <sheetData sheetId="13849" refreshError="1"/>
      <sheetData sheetId="13850" refreshError="1"/>
      <sheetData sheetId="13851" refreshError="1"/>
      <sheetData sheetId="13852" refreshError="1"/>
      <sheetData sheetId="13853" refreshError="1"/>
      <sheetData sheetId="13854" refreshError="1"/>
      <sheetData sheetId="13855" refreshError="1"/>
      <sheetData sheetId="13856" refreshError="1"/>
      <sheetData sheetId="13857" refreshError="1"/>
      <sheetData sheetId="13858" refreshError="1"/>
      <sheetData sheetId="13859" refreshError="1"/>
      <sheetData sheetId="13860" refreshError="1"/>
      <sheetData sheetId="13861" refreshError="1"/>
      <sheetData sheetId="13862" refreshError="1"/>
      <sheetData sheetId="13863" refreshError="1"/>
      <sheetData sheetId="13864" refreshError="1"/>
      <sheetData sheetId="13865" refreshError="1"/>
      <sheetData sheetId="13866" refreshError="1"/>
      <sheetData sheetId="13867" refreshError="1"/>
      <sheetData sheetId="13868" refreshError="1"/>
      <sheetData sheetId="13869" refreshError="1"/>
      <sheetData sheetId="13870" refreshError="1"/>
      <sheetData sheetId="13871" refreshError="1"/>
      <sheetData sheetId="13872" refreshError="1"/>
      <sheetData sheetId="13873" refreshError="1"/>
      <sheetData sheetId="13874" refreshError="1"/>
      <sheetData sheetId="13875" refreshError="1"/>
      <sheetData sheetId="13876" refreshError="1"/>
      <sheetData sheetId="13877" refreshError="1"/>
      <sheetData sheetId="13878" refreshError="1"/>
      <sheetData sheetId="13879" refreshError="1"/>
      <sheetData sheetId="13880" refreshError="1"/>
      <sheetData sheetId="13881" refreshError="1"/>
      <sheetData sheetId="13882" refreshError="1"/>
      <sheetData sheetId="13883" refreshError="1"/>
      <sheetData sheetId="13884" refreshError="1"/>
      <sheetData sheetId="13885" refreshError="1"/>
      <sheetData sheetId="13886" refreshError="1"/>
      <sheetData sheetId="13887" refreshError="1"/>
      <sheetData sheetId="13888" refreshError="1"/>
      <sheetData sheetId="13889" refreshError="1"/>
      <sheetData sheetId="13890" refreshError="1"/>
      <sheetData sheetId="13891" refreshError="1"/>
      <sheetData sheetId="13892" refreshError="1"/>
      <sheetData sheetId="13893" refreshError="1"/>
      <sheetData sheetId="13894" refreshError="1"/>
      <sheetData sheetId="13895" refreshError="1"/>
      <sheetData sheetId="13896" refreshError="1"/>
      <sheetData sheetId="13897" refreshError="1"/>
      <sheetData sheetId="13898" refreshError="1"/>
      <sheetData sheetId="13899" refreshError="1"/>
      <sheetData sheetId="13900" refreshError="1"/>
      <sheetData sheetId="13901" refreshError="1"/>
      <sheetData sheetId="13902" refreshError="1"/>
      <sheetData sheetId="13903" refreshError="1"/>
      <sheetData sheetId="13904" refreshError="1"/>
      <sheetData sheetId="13905" refreshError="1"/>
      <sheetData sheetId="13906" refreshError="1"/>
      <sheetData sheetId="13907" refreshError="1"/>
      <sheetData sheetId="13908" refreshError="1"/>
      <sheetData sheetId="13909" refreshError="1"/>
      <sheetData sheetId="13910" refreshError="1"/>
      <sheetData sheetId="13911" refreshError="1"/>
      <sheetData sheetId="13912" refreshError="1"/>
      <sheetData sheetId="13913" refreshError="1"/>
      <sheetData sheetId="13914" refreshError="1"/>
      <sheetData sheetId="13915" refreshError="1"/>
      <sheetData sheetId="13916" refreshError="1"/>
      <sheetData sheetId="13917" refreshError="1"/>
      <sheetData sheetId="13918" refreshError="1"/>
      <sheetData sheetId="13919" refreshError="1"/>
      <sheetData sheetId="13920" refreshError="1"/>
      <sheetData sheetId="13921" refreshError="1"/>
      <sheetData sheetId="13922" refreshError="1"/>
      <sheetData sheetId="13923" refreshError="1"/>
      <sheetData sheetId="13924" refreshError="1"/>
      <sheetData sheetId="13925" refreshError="1"/>
      <sheetData sheetId="13926" refreshError="1"/>
      <sheetData sheetId="13927" refreshError="1"/>
      <sheetData sheetId="13928" refreshError="1"/>
      <sheetData sheetId="13929" refreshError="1"/>
      <sheetData sheetId="13930" refreshError="1"/>
      <sheetData sheetId="13931" refreshError="1"/>
      <sheetData sheetId="13932" refreshError="1"/>
      <sheetData sheetId="13933" refreshError="1"/>
      <sheetData sheetId="13934" refreshError="1"/>
      <sheetData sheetId="13935" refreshError="1"/>
      <sheetData sheetId="13936" refreshError="1"/>
      <sheetData sheetId="13937" refreshError="1"/>
      <sheetData sheetId="13938" refreshError="1"/>
      <sheetData sheetId="13939" refreshError="1"/>
      <sheetData sheetId="13940" refreshError="1"/>
      <sheetData sheetId="13941" refreshError="1"/>
      <sheetData sheetId="13942" refreshError="1"/>
      <sheetData sheetId="13943" refreshError="1"/>
      <sheetData sheetId="13944" refreshError="1"/>
      <sheetData sheetId="13945" refreshError="1"/>
      <sheetData sheetId="13946" refreshError="1"/>
      <sheetData sheetId="13947" refreshError="1"/>
      <sheetData sheetId="13948" refreshError="1"/>
      <sheetData sheetId="13949" refreshError="1"/>
      <sheetData sheetId="13950" refreshError="1"/>
      <sheetData sheetId="13951" refreshError="1"/>
      <sheetData sheetId="13952" refreshError="1"/>
      <sheetData sheetId="13953" refreshError="1"/>
      <sheetData sheetId="13954" refreshError="1"/>
      <sheetData sheetId="13955" refreshError="1"/>
      <sheetData sheetId="13956" refreshError="1"/>
      <sheetData sheetId="13957" refreshError="1"/>
      <sheetData sheetId="13958" refreshError="1"/>
      <sheetData sheetId="13959" refreshError="1"/>
      <sheetData sheetId="13960" refreshError="1"/>
      <sheetData sheetId="13961" refreshError="1"/>
      <sheetData sheetId="13962" refreshError="1"/>
      <sheetData sheetId="13963" refreshError="1"/>
      <sheetData sheetId="13964" refreshError="1"/>
      <sheetData sheetId="13965" refreshError="1"/>
      <sheetData sheetId="13966" refreshError="1"/>
      <sheetData sheetId="13967" refreshError="1"/>
      <sheetData sheetId="13968" refreshError="1"/>
      <sheetData sheetId="13969" refreshError="1"/>
      <sheetData sheetId="13970" refreshError="1"/>
      <sheetData sheetId="13971" refreshError="1"/>
      <sheetData sheetId="13972" refreshError="1"/>
      <sheetData sheetId="13973" refreshError="1"/>
      <sheetData sheetId="13974" refreshError="1"/>
      <sheetData sheetId="13975" refreshError="1"/>
      <sheetData sheetId="13976" refreshError="1"/>
      <sheetData sheetId="13977" refreshError="1"/>
      <sheetData sheetId="13978" refreshError="1"/>
      <sheetData sheetId="13979" refreshError="1"/>
      <sheetData sheetId="13980" refreshError="1"/>
      <sheetData sheetId="13981" refreshError="1"/>
      <sheetData sheetId="13982" refreshError="1"/>
      <sheetData sheetId="13983" refreshError="1"/>
      <sheetData sheetId="13984" refreshError="1"/>
      <sheetData sheetId="13985" refreshError="1"/>
      <sheetData sheetId="13986" refreshError="1"/>
      <sheetData sheetId="13987" refreshError="1"/>
      <sheetData sheetId="13988" refreshError="1"/>
      <sheetData sheetId="13989" refreshError="1"/>
      <sheetData sheetId="13990" refreshError="1"/>
      <sheetData sheetId="13991" refreshError="1"/>
      <sheetData sheetId="13992" refreshError="1"/>
      <sheetData sheetId="13993" refreshError="1"/>
      <sheetData sheetId="13994" refreshError="1"/>
      <sheetData sheetId="13995" refreshError="1"/>
      <sheetData sheetId="13996" refreshError="1"/>
      <sheetData sheetId="13997" refreshError="1"/>
      <sheetData sheetId="13998" refreshError="1"/>
      <sheetData sheetId="13999" refreshError="1"/>
      <sheetData sheetId="14000" refreshError="1"/>
      <sheetData sheetId="14001" refreshError="1"/>
      <sheetData sheetId="14002" refreshError="1"/>
      <sheetData sheetId="14003" refreshError="1"/>
      <sheetData sheetId="14004" refreshError="1"/>
      <sheetData sheetId="14005" refreshError="1"/>
      <sheetData sheetId="14006" refreshError="1"/>
      <sheetData sheetId="14007" refreshError="1"/>
      <sheetData sheetId="14008" refreshError="1"/>
      <sheetData sheetId="14009" refreshError="1"/>
      <sheetData sheetId="14010" refreshError="1"/>
      <sheetData sheetId="14011" refreshError="1"/>
      <sheetData sheetId="14012" refreshError="1"/>
      <sheetData sheetId="14013" refreshError="1"/>
      <sheetData sheetId="14014" refreshError="1"/>
      <sheetData sheetId="14015" refreshError="1"/>
      <sheetData sheetId="14016" refreshError="1"/>
      <sheetData sheetId="14017" refreshError="1"/>
      <sheetData sheetId="14018" refreshError="1"/>
      <sheetData sheetId="14019" refreshError="1"/>
      <sheetData sheetId="14020" refreshError="1"/>
      <sheetData sheetId="14021" refreshError="1"/>
      <sheetData sheetId="14022" refreshError="1"/>
      <sheetData sheetId="14023" refreshError="1"/>
      <sheetData sheetId="14024" refreshError="1"/>
      <sheetData sheetId="14025" refreshError="1"/>
      <sheetData sheetId="14026" refreshError="1"/>
      <sheetData sheetId="14027" refreshError="1"/>
      <sheetData sheetId="14028" refreshError="1"/>
      <sheetData sheetId="14029" refreshError="1"/>
      <sheetData sheetId="14030" refreshError="1"/>
      <sheetData sheetId="14031" refreshError="1"/>
      <sheetData sheetId="14032" refreshError="1"/>
      <sheetData sheetId="14033" refreshError="1"/>
      <sheetData sheetId="14034" refreshError="1"/>
      <sheetData sheetId="14035" refreshError="1"/>
      <sheetData sheetId="14036" refreshError="1"/>
      <sheetData sheetId="14037" refreshError="1"/>
      <sheetData sheetId="14038" refreshError="1"/>
      <sheetData sheetId="14039" refreshError="1"/>
      <sheetData sheetId="14040" refreshError="1"/>
      <sheetData sheetId="14041" refreshError="1"/>
      <sheetData sheetId="14042" refreshError="1"/>
      <sheetData sheetId="14043" refreshError="1"/>
      <sheetData sheetId="14044" refreshError="1"/>
      <sheetData sheetId="14045" refreshError="1"/>
      <sheetData sheetId="14046" refreshError="1"/>
      <sheetData sheetId="14047" refreshError="1"/>
      <sheetData sheetId="14048" refreshError="1"/>
      <sheetData sheetId="14049" refreshError="1"/>
      <sheetData sheetId="14050" refreshError="1"/>
      <sheetData sheetId="14051" refreshError="1"/>
      <sheetData sheetId="14052" refreshError="1"/>
      <sheetData sheetId="14053" refreshError="1"/>
      <sheetData sheetId="14054" refreshError="1"/>
      <sheetData sheetId="14055" refreshError="1"/>
      <sheetData sheetId="14056" refreshError="1"/>
      <sheetData sheetId="14057" refreshError="1"/>
      <sheetData sheetId="14058" refreshError="1"/>
      <sheetData sheetId="14059" refreshError="1"/>
      <sheetData sheetId="14060" refreshError="1"/>
      <sheetData sheetId="14061" refreshError="1"/>
      <sheetData sheetId="14062" refreshError="1"/>
      <sheetData sheetId="14063" refreshError="1"/>
      <sheetData sheetId="14064" refreshError="1"/>
      <sheetData sheetId="14065" refreshError="1"/>
      <sheetData sheetId="14066" refreshError="1"/>
      <sheetData sheetId="14067" refreshError="1"/>
      <sheetData sheetId="14068" refreshError="1"/>
      <sheetData sheetId="14069" refreshError="1"/>
      <sheetData sheetId="14070" refreshError="1"/>
      <sheetData sheetId="14071" refreshError="1"/>
      <sheetData sheetId="14072" refreshError="1"/>
      <sheetData sheetId="14073" refreshError="1"/>
      <sheetData sheetId="14074" refreshError="1"/>
      <sheetData sheetId="14075" refreshError="1"/>
      <sheetData sheetId="14076" refreshError="1"/>
      <sheetData sheetId="14077" refreshError="1"/>
      <sheetData sheetId="14078" refreshError="1"/>
      <sheetData sheetId="14079" refreshError="1"/>
      <sheetData sheetId="14080" refreshError="1"/>
      <sheetData sheetId="14081" refreshError="1"/>
      <sheetData sheetId="14082" refreshError="1"/>
      <sheetData sheetId="14083" refreshError="1"/>
      <sheetData sheetId="14084" refreshError="1"/>
      <sheetData sheetId="14085" refreshError="1"/>
      <sheetData sheetId="14086" refreshError="1"/>
      <sheetData sheetId="14087" refreshError="1"/>
      <sheetData sheetId="14088" refreshError="1"/>
      <sheetData sheetId="14089" refreshError="1"/>
      <sheetData sheetId="14090" refreshError="1"/>
      <sheetData sheetId="14091" refreshError="1"/>
      <sheetData sheetId="14092" refreshError="1"/>
      <sheetData sheetId="14093" refreshError="1"/>
      <sheetData sheetId="14094" refreshError="1"/>
      <sheetData sheetId="14095" refreshError="1"/>
      <sheetData sheetId="14096" refreshError="1"/>
      <sheetData sheetId="14097" refreshError="1"/>
      <sheetData sheetId="14098" refreshError="1"/>
      <sheetData sheetId="14099" refreshError="1"/>
      <sheetData sheetId="14100" refreshError="1"/>
      <sheetData sheetId="14101" refreshError="1"/>
      <sheetData sheetId="14102" refreshError="1"/>
      <sheetData sheetId="14103" refreshError="1"/>
      <sheetData sheetId="14104" refreshError="1"/>
      <sheetData sheetId="14105" refreshError="1"/>
      <sheetData sheetId="14106" refreshError="1"/>
      <sheetData sheetId="14107" refreshError="1"/>
      <sheetData sheetId="14108" refreshError="1"/>
      <sheetData sheetId="14109" refreshError="1"/>
      <sheetData sheetId="14110" refreshError="1"/>
      <sheetData sheetId="14111" refreshError="1"/>
      <sheetData sheetId="14112" refreshError="1"/>
      <sheetData sheetId="14113" refreshError="1"/>
      <sheetData sheetId="14114" refreshError="1"/>
      <sheetData sheetId="14115" refreshError="1"/>
      <sheetData sheetId="14116" refreshError="1"/>
      <sheetData sheetId="14117" refreshError="1"/>
      <sheetData sheetId="14118" refreshError="1"/>
      <sheetData sheetId="14119" refreshError="1"/>
      <sheetData sheetId="14120" refreshError="1"/>
      <sheetData sheetId="14121" refreshError="1"/>
      <sheetData sheetId="14122" refreshError="1"/>
      <sheetData sheetId="14123" refreshError="1"/>
      <sheetData sheetId="14124" refreshError="1"/>
      <sheetData sheetId="14125" refreshError="1"/>
      <sheetData sheetId="14126" refreshError="1"/>
      <sheetData sheetId="14127" refreshError="1"/>
      <sheetData sheetId="14128" refreshError="1"/>
      <sheetData sheetId="14129" refreshError="1"/>
      <sheetData sheetId="14130" refreshError="1"/>
      <sheetData sheetId="14131" refreshError="1"/>
      <sheetData sheetId="14132" refreshError="1"/>
      <sheetData sheetId="14133" refreshError="1"/>
      <sheetData sheetId="14134" refreshError="1"/>
      <sheetData sheetId="14135" refreshError="1"/>
      <sheetData sheetId="14136" refreshError="1"/>
      <sheetData sheetId="14137" refreshError="1"/>
      <sheetData sheetId="14138" refreshError="1"/>
      <sheetData sheetId="14139" refreshError="1"/>
      <sheetData sheetId="14140" refreshError="1"/>
      <sheetData sheetId="14141" refreshError="1"/>
      <sheetData sheetId="14142" refreshError="1"/>
      <sheetData sheetId="14143" refreshError="1"/>
      <sheetData sheetId="14144" refreshError="1"/>
      <sheetData sheetId="14145" refreshError="1"/>
      <sheetData sheetId="14146" refreshError="1"/>
      <sheetData sheetId="14147" refreshError="1"/>
      <sheetData sheetId="14148" refreshError="1"/>
      <sheetData sheetId="14149" refreshError="1"/>
      <sheetData sheetId="14150" refreshError="1"/>
      <sheetData sheetId="14151" refreshError="1"/>
      <sheetData sheetId="14152" refreshError="1"/>
      <sheetData sheetId="14153" refreshError="1"/>
      <sheetData sheetId="14154" refreshError="1"/>
      <sheetData sheetId="14155" refreshError="1"/>
      <sheetData sheetId="14156" refreshError="1"/>
      <sheetData sheetId="14157" refreshError="1"/>
      <sheetData sheetId="14158" refreshError="1"/>
      <sheetData sheetId="14159" refreshError="1"/>
      <sheetData sheetId="14160" refreshError="1"/>
      <sheetData sheetId="14161" refreshError="1"/>
      <sheetData sheetId="14162" refreshError="1"/>
      <sheetData sheetId="14163" refreshError="1"/>
      <sheetData sheetId="14164" refreshError="1"/>
      <sheetData sheetId="14165" refreshError="1"/>
      <sheetData sheetId="14166" refreshError="1"/>
      <sheetData sheetId="14167" refreshError="1"/>
      <sheetData sheetId="14168" refreshError="1"/>
      <sheetData sheetId="14169" refreshError="1"/>
      <sheetData sheetId="14170" refreshError="1"/>
      <sheetData sheetId="14171" refreshError="1"/>
      <sheetData sheetId="14172" refreshError="1"/>
      <sheetData sheetId="14173" refreshError="1"/>
      <sheetData sheetId="14174" refreshError="1"/>
      <sheetData sheetId="14175" refreshError="1"/>
      <sheetData sheetId="14176" refreshError="1"/>
      <sheetData sheetId="14177" refreshError="1"/>
      <sheetData sheetId="14178" refreshError="1"/>
      <sheetData sheetId="14179" refreshError="1"/>
      <sheetData sheetId="14180" refreshError="1"/>
      <sheetData sheetId="14181" refreshError="1"/>
      <sheetData sheetId="14182" refreshError="1"/>
      <sheetData sheetId="14183" refreshError="1"/>
      <sheetData sheetId="14184" refreshError="1"/>
      <sheetData sheetId="14185" refreshError="1"/>
      <sheetData sheetId="14186" refreshError="1"/>
      <sheetData sheetId="14187" refreshError="1"/>
      <sheetData sheetId="14188" refreshError="1"/>
      <sheetData sheetId="14189" refreshError="1"/>
      <sheetData sheetId="14190" refreshError="1"/>
      <sheetData sheetId="14191" refreshError="1"/>
      <sheetData sheetId="14192" refreshError="1"/>
      <sheetData sheetId="14193" refreshError="1"/>
      <sheetData sheetId="14194" refreshError="1"/>
      <sheetData sheetId="14195" refreshError="1"/>
      <sheetData sheetId="14196" refreshError="1"/>
      <sheetData sheetId="14197" refreshError="1"/>
      <sheetData sheetId="14198" refreshError="1"/>
      <sheetData sheetId="14199" refreshError="1"/>
      <sheetData sheetId="14200" refreshError="1"/>
      <sheetData sheetId="14201" refreshError="1"/>
      <sheetData sheetId="14202" refreshError="1"/>
      <sheetData sheetId="14203" refreshError="1"/>
      <sheetData sheetId="14204" refreshError="1"/>
      <sheetData sheetId="14205" refreshError="1"/>
      <sheetData sheetId="14206" refreshError="1"/>
      <sheetData sheetId="14207" refreshError="1"/>
      <sheetData sheetId="14208" refreshError="1"/>
      <sheetData sheetId="14209" refreshError="1"/>
      <sheetData sheetId="14210" refreshError="1"/>
      <sheetData sheetId="14211" refreshError="1"/>
      <sheetData sheetId="14212" refreshError="1"/>
      <sheetData sheetId="14213" refreshError="1"/>
      <sheetData sheetId="14214" refreshError="1"/>
      <sheetData sheetId="14215" refreshError="1"/>
      <sheetData sheetId="14216" refreshError="1"/>
      <sheetData sheetId="14217"/>
      <sheetData sheetId="14218" refreshError="1"/>
      <sheetData sheetId="14219" refreshError="1"/>
      <sheetData sheetId="14220" refreshError="1"/>
      <sheetData sheetId="14221" refreshError="1"/>
      <sheetData sheetId="14222" refreshError="1"/>
      <sheetData sheetId="14223" refreshError="1"/>
      <sheetData sheetId="14224" refreshError="1"/>
      <sheetData sheetId="14225" refreshError="1"/>
      <sheetData sheetId="14226" refreshError="1"/>
      <sheetData sheetId="14227" refreshError="1"/>
      <sheetData sheetId="14228" refreshError="1"/>
      <sheetData sheetId="14229" refreshError="1"/>
      <sheetData sheetId="14230"/>
      <sheetData sheetId="14231" refreshError="1"/>
      <sheetData sheetId="14232" refreshError="1"/>
      <sheetData sheetId="14233" refreshError="1"/>
      <sheetData sheetId="14234" refreshError="1"/>
      <sheetData sheetId="14235" refreshError="1"/>
      <sheetData sheetId="14236" refreshError="1"/>
      <sheetData sheetId="14237" refreshError="1"/>
      <sheetData sheetId="14238"/>
      <sheetData sheetId="14239"/>
      <sheetData sheetId="14240" refreshError="1"/>
      <sheetData sheetId="14241" refreshError="1"/>
      <sheetData sheetId="14242"/>
      <sheetData sheetId="14243" refreshError="1"/>
      <sheetData sheetId="14244" refreshError="1"/>
      <sheetData sheetId="14245" refreshError="1"/>
      <sheetData sheetId="14246"/>
      <sheetData sheetId="14247" refreshError="1"/>
      <sheetData sheetId="14248" refreshError="1"/>
      <sheetData sheetId="14249"/>
      <sheetData sheetId="14250"/>
      <sheetData sheetId="14251"/>
      <sheetData sheetId="14252"/>
      <sheetData sheetId="1425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h sach KV2"/>
      <sheetName val="Danh sach doan KT"/>
      <sheetName val="Ktra2"/>
      <sheetName val="Ktra 1"/>
      <sheetName val="Phu bieu 02_PA1"/>
      <sheetName val="Sheet1"/>
      <sheetName val="Sheet3"/>
      <sheetName val="Phu bieu 02"/>
      <sheetName val="Kiem tra"/>
      <sheetName val="Sheet2"/>
    </sheetNames>
    <sheetDataSet>
      <sheetData sheetId="0" refreshError="1">
        <row r="5">
          <cell r="B5" t="str">
            <v>HỌ VÀ TÊN</v>
          </cell>
          <cell r="C5" t="str">
            <v>SỐ THẺ</v>
          </cell>
          <cell r="D5" t="str">
            <v>CHUYÊN MÔN</v>
          </cell>
          <cell r="E5" t="str">
            <v>CHỨC VỤ</v>
          </cell>
          <cell r="F5" t="str">
            <v>ĐƠN VỊ</v>
          </cell>
          <cell r="G5" t="str">
            <v>ĐƠN VỊ
 CÔNG TÁC</v>
          </cell>
        </row>
        <row r="6">
          <cell r="B6" t="str">
            <v>KIỂM TOÁN VIÊN CHÍNH</v>
          </cell>
        </row>
        <row r="7">
          <cell r="B7" t="str">
            <v>Nguyễn Hồng Thái</v>
          </cell>
          <cell r="C7" t="str">
            <v>B 0202</v>
          </cell>
          <cell r="D7" t="str">
            <v>CN</v>
          </cell>
          <cell r="E7" t="str">
            <v>Kiểm toán trưởng</v>
          </cell>
          <cell r="F7" t="str">
            <v>LĐ</v>
          </cell>
          <cell r="G7" t="str">
            <v>Lãnh đạo</v>
          </cell>
          <cell r="H7" t="str">
            <v>Ông:</v>
          </cell>
        </row>
        <row r="8">
          <cell r="B8" t="str">
            <v>Phan Văn Thường</v>
          </cell>
          <cell r="C8" t="str">
            <v>B 0203</v>
          </cell>
          <cell r="D8" t="str">
            <v>CN</v>
          </cell>
          <cell r="E8" t="str">
            <v>Phó Kiểm toán trưởng</v>
          </cell>
          <cell r="F8" t="str">
            <v>LĐ</v>
          </cell>
          <cell r="G8" t="str">
            <v>Lãnh đạo</v>
          </cell>
          <cell r="H8" t="str">
            <v>Ông:</v>
          </cell>
        </row>
        <row r="9">
          <cell r="B9" t="str">
            <v>Nguyễn Văn Lân</v>
          </cell>
          <cell r="C9" t="str">
            <v>B 0204</v>
          </cell>
          <cell r="D9" t="str">
            <v>CN</v>
          </cell>
          <cell r="E9" t="str">
            <v>Phó Kiểm toán trưởng</v>
          </cell>
          <cell r="F9" t="str">
            <v>LĐ</v>
          </cell>
          <cell r="G9" t="str">
            <v>Lãnh đạo</v>
          </cell>
          <cell r="H9" t="str">
            <v>Ông:</v>
          </cell>
        </row>
        <row r="10">
          <cell r="B10" t="str">
            <v>Võ Tiến Thịnh</v>
          </cell>
          <cell r="C10" t="str">
            <v>B 0205</v>
          </cell>
          <cell r="D10" t="str">
            <v>CN</v>
          </cell>
          <cell r="E10" t="str">
            <v>Phó Kiểm toán trưởng</v>
          </cell>
          <cell r="F10" t="str">
            <v>LĐ</v>
          </cell>
          <cell r="G10" t="str">
            <v>Lãnh đạo</v>
          </cell>
          <cell r="H10" t="str">
            <v>Ông:</v>
          </cell>
        </row>
        <row r="11">
          <cell r="B11" t="str">
            <v>Mai Văn Hồng</v>
          </cell>
          <cell r="C11" t="str">
            <v>B 0206</v>
          </cell>
          <cell r="D11" t="str">
            <v>CN</v>
          </cell>
          <cell r="E11" t="str">
            <v>Trưởng phòng</v>
          </cell>
          <cell r="F11" t="str">
            <v>TH</v>
          </cell>
          <cell r="G11" t="str">
            <v>Phòng Tổng hợp</v>
          </cell>
          <cell r="H11" t="str">
            <v>Ông:</v>
          </cell>
        </row>
        <row r="12">
          <cell r="B12" t="str">
            <v>Nguyễn Thanh Hải</v>
          </cell>
          <cell r="C12" t="str">
            <v>B 0207</v>
          </cell>
          <cell r="D12" t="str">
            <v>CN</v>
          </cell>
          <cell r="E12" t="str">
            <v>Trưởng phòng</v>
          </cell>
          <cell r="F12" t="str">
            <v>NS3</v>
          </cell>
          <cell r="G12" t="str">
            <v>Phòng Kiểm toán Ngân sách 3</v>
          </cell>
          <cell r="H12" t="str">
            <v>Ông:</v>
          </cell>
        </row>
        <row r="13">
          <cell r="B13" t="str">
            <v>Lê Minh Thuận</v>
          </cell>
          <cell r="C13" t="str">
            <v>B 0208</v>
          </cell>
          <cell r="D13" t="str">
            <v>CN</v>
          </cell>
          <cell r="E13" t="str">
            <v>Phó trưởng phòng</v>
          </cell>
          <cell r="F13" t="str">
            <v>NS3</v>
          </cell>
          <cell r="G13" t="str">
            <v>Phòng Kiểm toán Ngân sách 3</v>
          </cell>
          <cell r="H13" t="str">
            <v>Ông:</v>
          </cell>
        </row>
        <row r="14">
          <cell r="B14" t="str">
            <v>Nguyễn Quốc Bình</v>
          </cell>
          <cell r="C14" t="str">
            <v>B 0209</v>
          </cell>
          <cell r="D14" t="str">
            <v>CN</v>
          </cell>
          <cell r="E14" t="str">
            <v>Phó trưởng phòng</v>
          </cell>
          <cell r="F14" t="str">
            <v>NS3</v>
          </cell>
          <cell r="G14" t="str">
            <v>Phòng Kiểm toán Ngân sách 3</v>
          </cell>
          <cell r="H14" t="str">
            <v>Ông:</v>
          </cell>
        </row>
        <row r="15">
          <cell r="B15" t="str">
            <v>Võ Trọng Vinh</v>
          </cell>
          <cell r="C15" t="str">
            <v>B 0210</v>
          </cell>
          <cell r="D15" t="str">
            <v>CN</v>
          </cell>
          <cell r="E15" t="str">
            <v>KTVC</v>
          </cell>
          <cell r="F15" t="str">
            <v>NS3</v>
          </cell>
          <cell r="G15" t="str">
            <v>Phòng Kiểm toán Ngân sách 3</v>
          </cell>
          <cell r="H15" t="str">
            <v>Ông:</v>
          </cell>
        </row>
        <row r="16">
          <cell r="B16" t="str">
            <v>Bùi Văn Sơn</v>
          </cell>
          <cell r="C16" t="str">
            <v>B 0212</v>
          </cell>
          <cell r="D16" t="str">
            <v>KS</v>
          </cell>
          <cell r="E16" t="str">
            <v>Trưởng phòng</v>
          </cell>
          <cell r="F16" t="str">
            <v>NS1</v>
          </cell>
          <cell r="G16" t="str">
            <v>Phòng Kiểm toán Ngân sách 1</v>
          </cell>
          <cell r="H16" t="str">
            <v>Ông:</v>
          </cell>
        </row>
        <row r="17">
          <cell r="B17" t="str">
            <v>Nguyễn Văn Trung</v>
          </cell>
          <cell r="C17" t="str">
            <v>B 0213</v>
          </cell>
          <cell r="D17" t="str">
            <v>KS</v>
          </cell>
          <cell r="E17" t="str">
            <v>KTVC</v>
          </cell>
          <cell r="F17" t="str">
            <v>ĐTDA</v>
          </cell>
          <cell r="G17" t="str">
            <v>Phòng Kiểm toán Đầu tư dự án</v>
          </cell>
          <cell r="H17" t="str">
            <v>Ông:</v>
          </cell>
        </row>
        <row r="18">
          <cell r="B18" t="str">
            <v>Nguyễn Hồng An</v>
          </cell>
          <cell r="C18" t="str">
            <v>B 0214</v>
          </cell>
          <cell r="D18" t="str">
            <v>CN</v>
          </cell>
          <cell r="E18" t="str">
            <v>KTVC</v>
          </cell>
          <cell r="F18" t="str">
            <v>NS1</v>
          </cell>
          <cell r="G18" t="str">
            <v>Phòng Kiểm toán Ngân sách 1</v>
          </cell>
          <cell r="H18" t="str">
            <v>Ông:</v>
          </cell>
        </row>
        <row r="19">
          <cell r="B19" t="str">
            <v>Đinh Văn Hùng</v>
          </cell>
          <cell r="C19" t="str">
            <v>B 0215</v>
          </cell>
          <cell r="D19" t="str">
            <v>KS</v>
          </cell>
          <cell r="E19" t="str">
            <v>Phó trưởng phòng</v>
          </cell>
          <cell r="F19" t="str">
            <v>ĐTDA</v>
          </cell>
          <cell r="G19" t="str">
            <v>Phòng Kiểm toán Đầu tư dự án</v>
          </cell>
          <cell r="H19" t="str">
            <v>Ông:</v>
          </cell>
        </row>
        <row r="20">
          <cell r="B20" t="str">
            <v>KIỂM TOÁN VIÊN</v>
          </cell>
        </row>
        <row r="21">
          <cell r="B21" t="str">
            <v>Lê Thanh Minh</v>
          </cell>
          <cell r="C21" t="str">
            <v>C 0551</v>
          </cell>
          <cell r="D21" t="str">
            <v>CN</v>
          </cell>
          <cell r="E21" t="str">
            <v>Phó chánh VP</v>
          </cell>
          <cell r="F21" t="str">
            <v>VP</v>
          </cell>
          <cell r="G21" t="str">
            <v>Văn phòng</v>
          </cell>
          <cell r="H21" t="str">
            <v>Ông:</v>
          </cell>
        </row>
        <row r="22">
          <cell r="B22" t="str">
            <v>Đặng Thị Giang</v>
          </cell>
          <cell r="C22" t="str">
            <v>C 0552</v>
          </cell>
          <cell r="D22" t="str">
            <v>CN</v>
          </cell>
          <cell r="E22" t="str">
            <v>KTV</v>
          </cell>
          <cell r="F22" t="str">
            <v>NS3</v>
          </cell>
          <cell r="G22" t="str">
            <v>Phòng Kiểm toán Ngân sách 3</v>
          </cell>
          <cell r="H22" t="str">
            <v>Bà:</v>
          </cell>
        </row>
        <row r="23">
          <cell r="B23" t="str">
            <v>Phan Xuân Thọ</v>
          </cell>
          <cell r="C23" t="str">
            <v>C 0553</v>
          </cell>
          <cell r="D23" t="str">
            <v>KS</v>
          </cell>
          <cell r="E23" t="str">
            <v>KTV</v>
          </cell>
          <cell r="F23" t="str">
            <v>NS3</v>
          </cell>
          <cell r="G23" t="str">
            <v>Phòng Kiểm toán Ngân sách 3</v>
          </cell>
          <cell r="H23" t="str">
            <v>Ông:</v>
          </cell>
        </row>
        <row r="24">
          <cell r="B24" t="str">
            <v>Ngô Thị Hằng Nga</v>
          </cell>
          <cell r="C24" t="str">
            <v>C 0554</v>
          </cell>
          <cell r="D24" t="str">
            <v>CN</v>
          </cell>
          <cell r="E24" t="str">
            <v>Phó trưởng phòng</v>
          </cell>
          <cell r="F24" t="str">
            <v>TH</v>
          </cell>
          <cell r="G24" t="str">
            <v>Phòng Tổng hợp</v>
          </cell>
          <cell r="H24" t="str">
            <v>Bà:</v>
          </cell>
        </row>
        <row r="25">
          <cell r="B25" t="str">
            <v>Phan Bá Thi</v>
          </cell>
          <cell r="C25" t="str">
            <v>C 0555</v>
          </cell>
          <cell r="D25" t="str">
            <v>CN</v>
          </cell>
          <cell r="E25" t="str">
            <v>KTV</v>
          </cell>
          <cell r="F25" t="str">
            <v>NS1</v>
          </cell>
          <cell r="G25" t="str">
            <v>Phòng Kiểm toán Ngân sách 1</v>
          </cell>
          <cell r="H25" t="str">
            <v>Ông:</v>
          </cell>
        </row>
        <row r="26">
          <cell r="B26" t="str">
            <v>Đỗ Văn Minh</v>
          </cell>
          <cell r="C26" t="str">
            <v>C 0556</v>
          </cell>
          <cell r="D26" t="str">
            <v>CN</v>
          </cell>
          <cell r="E26" t="str">
            <v>KTV</v>
          </cell>
          <cell r="F26" t="str">
            <v>NS3</v>
          </cell>
          <cell r="G26" t="str">
            <v>Phòng Kiểm toán Ngân sách 3</v>
          </cell>
          <cell r="H26" t="str">
            <v>Ông:</v>
          </cell>
        </row>
        <row r="27">
          <cell r="B27" t="str">
            <v>Phạm Hồng Tấn</v>
          </cell>
          <cell r="C27" t="str">
            <v>C 0557</v>
          </cell>
          <cell r="D27" t="str">
            <v>KS</v>
          </cell>
          <cell r="E27" t="str">
            <v>KTV</v>
          </cell>
          <cell r="F27" t="str">
            <v>TH</v>
          </cell>
          <cell r="G27" t="str">
            <v>Phòng Tổng hợp</v>
          </cell>
          <cell r="H27" t="str">
            <v>Ông:</v>
          </cell>
        </row>
        <row r="28">
          <cell r="B28" t="str">
            <v>Trần Mạnh Hải</v>
          </cell>
          <cell r="C28" t="str">
            <v>C 0558</v>
          </cell>
          <cell r="D28" t="str">
            <v>CN</v>
          </cell>
          <cell r="E28" t="str">
            <v>KTV</v>
          </cell>
          <cell r="F28" t="str">
            <v>TH</v>
          </cell>
          <cell r="G28" t="str">
            <v>Phòng Tổng hợp</v>
          </cell>
          <cell r="H28" t="str">
            <v>Ông:</v>
          </cell>
        </row>
        <row r="29">
          <cell r="B29" t="str">
            <v>Cao Minh Xuyến</v>
          </cell>
          <cell r="C29" t="str">
            <v>C 0559</v>
          </cell>
          <cell r="D29" t="str">
            <v>CN</v>
          </cell>
          <cell r="E29" t="str">
            <v>KTV</v>
          </cell>
          <cell r="F29" t="str">
            <v>TH</v>
          </cell>
          <cell r="G29" t="str">
            <v>Phòng Tổng hợp</v>
          </cell>
          <cell r="H29" t="str">
            <v>Ông:</v>
          </cell>
        </row>
        <row r="30">
          <cell r="B30" t="str">
            <v>Hoàng Trọng Nghĩa</v>
          </cell>
          <cell r="C30" t="str">
            <v>C 0560</v>
          </cell>
          <cell r="D30" t="str">
            <v>KS</v>
          </cell>
          <cell r="E30" t="str">
            <v>KTV</v>
          </cell>
          <cell r="F30" t="str">
            <v>TH</v>
          </cell>
          <cell r="G30" t="str">
            <v>Phòng Tổng hợp</v>
          </cell>
          <cell r="H30" t="str">
            <v>Ông:</v>
          </cell>
        </row>
        <row r="31">
          <cell r="B31" t="str">
            <v>Trần Thị Thùy Dương</v>
          </cell>
          <cell r="C31" t="str">
            <v>C 0561</v>
          </cell>
          <cell r="D31" t="str">
            <v>CN</v>
          </cell>
          <cell r="E31" t="str">
            <v>KTV</v>
          </cell>
          <cell r="F31" t="str">
            <v>NS3</v>
          </cell>
          <cell r="G31" t="str">
            <v>Phòng Kiểm toán Ngân sách 3</v>
          </cell>
          <cell r="H31" t="str">
            <v>Bà:</v>
          </cell>
        </row>
        <row r="32">
          <cell r="B32" t="str">
            <v>Nguyễn Thị Thu Thủy</v>
          </cell>
          <cell r="C32" t="str">
            <v>C 0562</v>
          </cell>
          <cell r="D32" t="str">
            <v>CN</v>
          </cell>
          <cell r="E32" t="str">
            <v>KTV</v>
          </cell>
          <cell r="F32" t="str">
            <v>TH</v>
          </cell>
          <cell r="G32" t="str">
            <v>Phòng Tổng hợp</v>
          </cell>
          <cell r="H32" t="str">
            <v>Bà:</v>
          </cell>
        </row>
        <row r="33">
          <cell r="B33" t="str">
            <v>Nguyễn Thị Lương</v>
          </cell>
          <cell r="C33" t="str">
            <v>C 0563</v>
          </cell>
          <cell r="D33" t="str">
            <v>CN</v>
          </cell>
          <cell r="E33" t="str">
            <v>KTV</v>
          </cell>
          <cell r="F33" t="str">
            <v>TH</v>
          </cell>
          <cell r="G33" t="str">
            <v>Phòng Tổng hợp</v>
          </cell>
          <cell r="H33" t="str">
            <v>Bà:</v>
          </cell>
        </row>
        <row r="34">
          <cell r="B34" t="str">
            <v>Lê Mai Tú</v>
          </cell>
          <cell r="C34" t="str">
            <v>C 0564</v>
          </cell>
          <cell r="D34" t="str">
            <v>CN</v>
          </cell>
          <cell r="E34" t="str">
            <v>KTV</v>
          </cell>
          <cell r="F34" t="str">
            <v>NS2</v>
          </cell>
          <cell r="G34" t="str">
            <v>Phòng Kiểm toán Ngân sách 2</v>
          </cell>
          <cell r="H34" t="str">
            <v>Bà:</v>
          </cell>
        </row>
        <row r="35">
          <cell r="B35" t="str">
            <v>Trần Thị Hoàng Yến</v>
          </cell>
          <cell r="C35" t="str">
            <v>C 0565</v>
          </cell>
          <cell r="D35" t="str">
            <v>CN</v>
          </cell>
          <cell r="E35" t="str">
            <v>KTV</v>
          </cell>
          <cell r="F35" t="str">
            <v>TH</v>
          </cell>
          <cell r="G35" t="str">
            <v>Phòng Tổng hợp</v>
          </cell>
          <cell r="H35" t="str">
            <v>Bà:</v>
          </cell>
        </row>
        <row r="36">
          <cell r="B36" t="str">
            <v>Nguyễn Thị Lệ Xuân</v>
          </cell>
          <cell r="C36" t="str">
            <v>C 0566</v>
          </cell>
          <cell r="D36" t="str">
            <v>CN</v>
          </cell>
          <cell r="E36" t="str">
            <v>KTV</v>
          </cell>
          <cell r="F36" t="str">
            <v>TH</v>
          </cell>
          <cell r="G36" t="str">
            <v>Phòng Tổng hợp</v>
          </cell>
          <cell r="H36" t="str">
            <v>Bà:</v>
          </cell>
        </row>
        <row r="37">
          <cell r="B37" t="str">
            <v>Hoàng Quốc Tường</v>
          </cell>
          <cell r="C37" t="str">
            <v>C 0567</v>
          </cell>
          <cell r="D37" t="str">
            <v>CN</v>
          </cell>
          <cell r="E37" t="str">
            <v>Phó trưởng phòng</v>
          </cell>
          <cell r="F37" t="str">
            <v>NS2</v>
          </cell>
          <cell r="G37" t="str">
            <v>Phòng Kiểm toán Ngân sách 2</v>
          </cell>
          <cell r="H37" t="str">
            <v>Ông:</v>
          </cell>
        </row>
        <row r="38">
          <cell r="B38" t="str">
            <v>Hoàng Cao Bường</v>
          </cell>
          <cell r="C38" t="str">
            <v>C 0568</v>
          </cell>
          <cell r="D38" t="str">
            <v>KS</v>
          </cell>
          <cell r="E38" t="str">
            <v>KTV</v>
          </cell>
          <cell r="F38" t="str">
            <v>ĐTDA</v>
          </cell>
          <cell r="G38" t="str">
            <v>Phòng Kiểm toán Đầu tư dự án</v>
          </cell>
          <cell r="H38" t="str">
            <v>Ông:</v>
          </cell>
        </row>
        <row r="39">
          <cell r="B39" t="str">
            <v>Nguyễn Quang An</v>
          </cell>
          <cell r="C39" t="str">
            <v>B 0211</v>
          </cell>
          <cell r="D39" t="str">
            <v>KS</v>
          </cell>
          <cell r="E39" t="str">
            <v>KTV</v>
          </cell>
          <cell r="F39" t="str">
            <v>ĐTDA</v>
          </cell>
          <cell r="G39" t="str">
            <v>Phòng Kiểm toán Đầu tư dự án</v>
          </cell>
          <cell r="H39" t="str">
            <v>Ông:</v>
          </cell>
        </row>
        <row r="40">
          <cell r="B40" t="str">
            <v>Lê Viết Thắng</v>
          </cell>
          <cell r="C40" t="str">
            <v>C 0569</v>
          </cell>
          <cell r="D40" t="str">
            <v>KS</v>
          </cell>
          <cell r="E40" t="str">
            <v>KTV</v>
          </cell>
          <cell r="F40" t="str">
            <v>NS2</v>
          </cell>
          <cell r="G40" t="str">
            <v>Phòng Kiểm toán Ngân sách 2</v>
          </cell>
          <cell r="H40" t="str">
            <v>Ông:</v>
          </cell>
        </row>
        <row r="41">
          <cell r="B41" t="str">
            <v>Phạm Quốc Việt</v>
          </cell>
          <cell r="C41" t="str">
            <v>C 0570</v>
          </cell>
          <cell r="D41" t="str">
            <v>CN</v>
          </cell>
          <cell r="E41" t="str">
            <v>KTV</v>
          </cell>
          <cell r="F41" t="str">
            <v>TH</v>
          </cell>
          <cell r="G41" t="str">
            <v>Phòng Tổng hợp</v>
          </cell>
          <cell r="H41" t="str">
            <v>Ông:</v>
          </cell>
        </row>
        <row r="42">
          <cell r="B42" t="str">
            <v>Lê Hồ Nam</v>
          </cell>
          <cell r="C42" t="str">
            <v>C 0571</v>
          </cell>
          <cell r="D42" t="str">
            <v>CN</v>
          </cell>
          <cell r="E42" t="str">
            <v>KTV</v>
          </cell>
          <cell r="F42" t="str">
            <v>NS2</v>
          </cell>
          <cell r="G42" t="str">
            <v>Phòng Kiểm toán Ngân sách 2</v>
          </cell>
          <cell r="H42" t="str">
            <v>Ông:</v>
          </cell>
        </row>
        <row r="43">
          <cell r="B43" t="str">
            <v>Lê Xuân Mai</v>
          </cell>
          <cell r="C43" t="str">
            <v>C 0572</v>
          </cell>
          <cell r="D43" t="str">
            <v>CN</v>
          </cell>
          <cell r="E43" t="str">
            <v>KTV</v>
          </cell>
          <cell r="F43" t="str">
            <v>NS2</v>
          </cell>
          <cell r="G43" t="str">
            <v>Phòng Kiểm toán Ngân sách 2</v>
          </cell>
          <cell r="H43" t="str">
            <v>Ông:</v>
          </cell>
        </row>
        <row r="44">
          <cell r="B44" t="str">
            <v>Trịnh Thị Na</v>
          </cell>
          <cell r="C44" t="str">
            <v>C 0573</v>
          </cell>
          <cell r="D44" t="str">
            <v>CN</v>
          </cell>
          <cell r="E44" t="str">
            <v>KTV</v>
          </cell>
          <cell r="F44" t="str">
            <v>NS3</v>
          </cell>
          <cell r="G44" t="str">
            <v>Phòng Kiểm toán Ngân sách 3</v>
          </cell>
          <cell r="H44" t="str">
            <v>Bà:</v>
          </cell>
        </row>
        <row r="45">
          <cell r="B45" t="str">
            <v>Lê Đình Khôi</v>
          </cell>
          <cell r="C45" t="str">
            <v>C 0574</v>
          </cell>
          <cell r="D45" t="str">
            <v>KS</v>
          </cell>
          <cell r="E45" t="str">
            <v>KTV</v>
          </cell>
          <cell r="F45" t="str">
            <v>ĐTDA</v>
          </cell>
          <cell r="G45" t="str">
            <v>Phòng Kiểm toán Đầu tư dự án</v>
          </cell>
          <cell r="H45" t="str">
            <v>Ông:</v>
          </cell>
        </row>
        <row r="46">
          <cell r="B46" t="str">
            <v>Hoàng Mạnh Hùng</v>
          </cell>
          <cell r="C46" t="str">
            <v>C 0575</v>
          </cell>
          <cell r="D46" t="str">
            <v>CN</v>
          </cell>
          <cell r="E46" t="str">
            <v>KTV</v>
          </cell>
          <cell r="F46" t="str">
            <v>TH</v>
          </cell>
          <cell r="G46" t="str">
            <v>Phòng Tổng hợp</v>
          </cell>
          <cell r="H46" t="str">
            <v>Ông:</v>
          </cell>
        </row>
        <row r="47">
          <cell r="B47" t="str">
            <v>Nguyễn Đình Khang</v>
          </cell>
          <cell r="C47" t="str">
            <v>C 0576</v>
          </cell>
          <cell r="D47" t="str">
            <v>KS</v>
          </cell>
          <cell r="E47" t="str">
            <v>KTV</v>
          </cell>
          <cell r="F47" t="str">
            <v>ĐTDA</v>
          </cell>
          <cell r="G47" t="str">
            <v>Phòng Kiểm toán Đầu tư dự án</v>
          </cell>
          <cell r="H47" t="str">
            <v>Ông:</v>
          </cell>
        </row>
        <row r="48">
          <cell r="B48" t="str">
            <v>Lê Văn Thuyết</v>
          </cell>
          <cell r="C48" t="str">
            <v>C 0577</v>
          </cell>
          <cell r="D48" t="str">
            <v>CN</v>
          </cell>
          <cell r="E48" t="str">
            <v>Phó trưởng phòng</v>
          </cell>
          <cell r="F48" t="str">
            <v>NS2</v>
          </cell>
          <cell r="G48" t="str">
            <v>Phòng Kiểm toán Ngân sách 2</v>
          </cell>
          <cell r="H48" t="str">
            <v>Ông:</v>
          </cell>
        </row>
        <row r="49">
          <cell r="B49" t="str">
            <v>Nguyễn Văn Thắng</v>
          </cell>
          <cell r="C49" t="str">
            <v>C 0578</v>
          </cell>
          <cell r="D49" t="str">
            <v>CN</v>
          </cell>
          <cell r="E49" t="str">
            <v>Phó trưởng phòng</v>
          </cell>
          <cell r="F49" t="str">
            <v>NS1</v>
          </cell>
          <cell r="G49" t="str">
            <v>Phòng Kiểm toán Ngân sách 1</v>
          </cell>
          <cell r="H49" t="str">
            <v>Ông:</v>
          </cell>
        </row>
        <row r="50">
          <cell r="B50" t="str">
            <v>Nguyễn Thanh Lâm</v>
          </cell>
          <cell r="C50" t="str">
            <v>C 0579</v>
          </cell>
          <cell r="D50" t="str">
            <v>CN</v>
          </cell>
          <cell r="E50" t="str">
            <v>KTV</v>
          </cell>
          <cell r="F50" t="str">
            <v>NS1</v>
          </cell>
          <cell r="G50" t="str">
            <v>Phòng Kiểm toán Ngân sách 1</v>
          </cell>
          <cell r="H50" t="str">
            <v>Ông:</v>
          </cell>
        </row>
        <row r="51">
          <cell r="B51" t="str">
            <v>Giãn Quốc Đồng</v>
          </cell>
          <cell r="C51" t="str">
            <v>C 0580</v>
          </cell>
          <cell r="D51" t="str">
            <v>KS</v>
          </cell>
          <cell r="E51" t="str">
            <v>KTV</v>
          </cell>
          <cell r="F51" t="str">
            <v>NS1</v>
          </cell>
          <cell r="G51" t="str">
            <v>Phòng Kiểm toán Ngân sách 1</v>
          </cell>
          <cell r="H51" t="str">
            <v>Ông:</v>
          </cell>
        </row>
        <row r="52">
          <cell r="B52" t="str">
            <v>Phạm Tuyên</v>
          </cell>
          <cell r="C52" t="str">
            <v>C 0581</v>
          </cell>
          <cell r="D52" t="str">
            <v>KS</v>
          </cell>
          <cell r="E52" t="str">
            <v>KTV</v>
          </cell>
          <cell r="F52" t="str">
            <v>ĐTDA</v>
          </cell>
          <cell r="G52" t="str">
            <v>Phòng Kiểm toán Đầu tư dự án</v>
          </cell>
          <cell r="H52" t="str">
            <v>Ông:</v>
          </cell>
        </row>
        <row r="53">
          <cell r="B53" t="str">
            <v>Trần Quốc Đạt</v>
          </cell>
          <cell r="C53" t="str">
            <v>C 0582</v>
          </cell>
          <cell r="D53" t="str">
            <v>CN</v>
          </cell>
          <cell r="E53" t="str">
            <v>KTV</v>
          </cell>
          <cell r="F53" t="str">
            <v>TH</v>
          </cell>
          <cell r="G53" t="str">
            <v>Phòng Tổng hợp</v>
          </cell>
          <cell r="H53" t="str">
            <v>Ông:</v>
          </cell>
        </row>
        <row r="54">
          <cell r="B54" t="str">
            <v>Bạch Như Hoàng</v>
          </cell>
          <cell r="C54" t="str">
            <v>C 0583</v>
          </cell>
          <cell r="D54" t="str">
            <v>KS</v>
          </cell>
          <cell r="E54" t="str">
            <v>KTV</v>
          </cell>
          <cell r="F54" t="str">
            <v>ĐTDA</v>
          </cell>
          <cell r="G54" t="str">
            <v>Phòng Kiểm toán Đầu tư dự án</v>
          </cell>
          <cell r="H54" t="str">
            <v>Ông:</v>
          </cell>
        </row>
        <row r="55">
          <cell r="B55" t="str">
            <v>Nguyễn Thị Thùy Trang</v>
          </cell>
          <cell r="C55" t="str">
            <v>C 0584</v>
          </cell>
          <cell r="D55" t="str">
            <v>CN</v>
          </cell>
          <cell r="E55" t="str">
            <v>KTV</v>
          </cell>
          <cell r="F55" t="str">
            <v>NS1</v>
          </cell>
          <cell r="G55" t="str">
            <v>Phòng Kiểm toán Ngân sách 1</v>
          </cell>
          <cell r="H55" t="str">
            <v>Bà:</v>
          </cell>
        </row>
        <row r="56">
          <cell r="B56" t="str">
            <v>Nguyễn Anh Vân</v>
          </cell>
          <cell r="C56" t="str">
            <v>C 0585</v>
          </cell>
          <cell r="D56" t="str">
            <v>KS</v>
          </cell>
          <cell r="E56" t="str">
            <v>Trưởng phòng</v>
          </cell>
          <cell r="F56" t="str">
            <v>ĐTDA</v>
          </cell>
          <cell r="G56" t="str">
            <v>Phòng Kiểm toán Đầu tư dự án</v>
          </cell>
          <cell r="H56" t="str">
            <v>Ông:</v>
          </cell>
        </row>
        <row r="57">
          <cell r="B57" t="str">
            <v>Nguyễn Đức Sỹ</v>
          </cell>
          <cell r="C57" t="str">
            <v>C 0586</v>
          </cell>
          <cell r="D57" t="str">
            <v>KS</v>
          </cell>
          <cell r="E57" t="str">
            <v>Phó trưởng phòng</v>
          </cell>
          <cell r="F57" t="str">
            <v>ĐTDA</v>
          </cell>
          <cell r="G57" t="str">
            <v>Phòng Kiểm toán Đầu tư dự án</v>
          </cell>
          <cell r="H57" t="str">
            <v>Ông:</v>
          </cell>
        </row>
        <row r="58">
          <cell r="B58" t="str">
            <v>Nguyễn Minh Sửu</v>
          </cell>
          <cell r="C58" t="str">
            <v>C 0587</v>
          </cell>
          <cell r="D58" t="str">
            <v>CN</v>
          </cell>
          <cell r="E58" t="str">
            <v>Phó trưởng phòng</v>
          </cell>
          <cell r="F58" t="str">
            <v>NS3</v>
          </cell>
          <cell r="G58" t="str">
            <v>Phòng Kiểm toán Ngân sách 3</v>
          </cell>
          <cell r="H58" t="str">
            <v>Ông:</v>
          </cell>
        </row>
        <row r="59">
          <cell r="B59" t="str">
            <v>Trần Đức An</v>
          </cell>
          <cell r="C59" t="str">
            <v>C 0588</v>
          </cell>
          <cell r="D59" t="str">
            <v>KS</v>
          </cell>
          <cell r="E59" t="str">
            <v>KTV</v>
          </cell>
          <cell r="F59" t="str">
            <v>ĐTDA</v>
          </cell>
          <cell r="G59" t="str">
            <v>Phòng Kiểm toán Đầu tư dự án</v>
          </cell>
          <cell r="H59" t="str">
            <v>Ông:</v>
          </cell>
        </row>
        <row r="60">
          <cell r="B60" t="str">
            <v>Mai Văn Bé</v>
          </cell>
          <cell r="C60" t="str">
            <v>C 0589</v>
          </cell>
          <cell r="D60" t="str">
            <v>CN</v>
          </cell>
          <cell r="E60" t="str">
            <v>KTV</v>
          </cell>
          <cell r="F60" t="str">
            <v>NS1</v>
          </cell>
          <cell r="G60" t="str">
            <v>Phòng Kiểm toán Ngân sách 1</v>
          </cell>
          <cell r="H60" t="str">
            <v>Ông:</v>
          </cell>
        </row>
        <row r="61">
          <cell r="B61" t="str">
            <v>Thái Văn Tuấn</v>
          </cell>
          <cell r="C61" t="str">
            <v>C 0590</v>
          </cell>
          <cell r="D61" t="str">
            <v>KS</v>
          </cell>
          <cell r="E61" t="str">
            <v>KTV</v>
          </cell>
          <cell r="F61" t="str">
            <v>ĐTDA</v>
          </cell>
          <cell r="G61" t="str">
            <v>Phòng Kiểm toán Đầu tư dự án</v>
          </cell>
          <cell r="H61" t="str">
            <v>Ông:</v>
          </cell>
        </row>
        <row r="62">
          <cell r="B62" t="str">
            <v>Trịnh Thị Thu Hội</v>
          </cell>
          <cell r="C62" t="str">
            <v>C 0591</v>
          </cell>
          <cell r="D62" t="str">
            <v>CN</v>
          </cell>
          <cell r="E62" t="str">
            <v>KTV</v>
          </cell>
          <cell r="F62" t="str">
            <v>NS1</v>
          </cell>
          <cell r="G62" t="str">
            <v>Phòng Kiểm toán Ngân sách 1</v>
          </cell>
          <cell r="H62" t="str">
            <v>Bà:</v>
          </cell>
        </row>
        <row r="63">
          <cell r="B63" t="str">
            <v>Đỗ Song Toàn</v>
          </cell>
          <cell r="C63" t="str">
            <v>C 0592</v>
          </cell>
          <cell r="D63" t="str">
            <v>KS</v>
          </cell>
          <cell r="E63" t="str">
            <v>KTV</v>
          </cell>
          <cell r="F63" t="str">
            <v>ĐTDA</v>
          </cell>
          <cell r="G63" t="str">
            <v>Phòng Kiểm toán Đầu tư dự án</v>
          </cell>
          <cell r="H63" t="str">
            <v>Ông:</v>
          </cell>
        </row>
        <row r="64">
          <cell r="B64" t="str">
            <v>Vương Thị Tú Oanh</v>
          </cell>
          <cell r="C64" t="str">
            <v>C 0593</v>
          </cell>
          <cell r="D64" t="str">
            <v>CN</v>
          </cell>
          <cell r="E64" t="str">
            <v>KTV</v>
          </cell>
          <cell r="F64" t="str">
            <v>NS1</v>
          </cell>
          <cell r="G64" t="str">
            <v>Phòng Kiểm toán Ngân sách 1</v>
          </cell>
          <cell r="H64" t="str">
            <v>Bà:</v>
          </cell>
        </row>
        <row r="65">
          <cell r="B65" t="str">
            <v>Trần Hoàng Đạt</v>
          </cell>
          <cell r="C65" t="str">
            <v>C 0594</v>
          </cell>
          <cell r="D65" t="str">
            <v>CN</v>
          </cell>
          <cell r="E65" t="str">
            <v>KTV</v>
          </cell>
          <cell r="F65" t="str">
            <v>NS1</v>
          </cell>
          <cell r="G65" t="str">
            <v>Phòng Kiểm toán Ngân sách 1</v>
          </cell>
          <cell r="H65" t="str">
            <v>Ông:</v>
          </cell>
        </row>
        <row r="66">
          <cell r="B66" t="str">
            <v>Nguyễn Hồng Sơn</v>
          </cell>
          <cell r="C66" t="str">
            <v>C 0595</v>
          </cell>
          <cell r="D66" t="str">
            <v>KS</v>
          </cell>
          <cell r="E66" t="str">
            <v>KTV</v>
          </cell>
          <cell r="F66" t="str">
            <v>ĐTDA</v>
          </cell>
          <cell r="G66" t="str">
            <v>Phòng Kiểm toán Đầu tư dự án</v>
          </cell>
          <cell r="H66" t="str">
            <v>Ông:</v>
          </cell>
        </row>
        <row r="67">
          <cell r="B67" t="str">
            <v>Phạm Huy Hạnh</v>
          </cell>
          <cell r="C67" t="str">
            <v>C 0596</v>
          </cell>
          <cell r="D67" t="str">
            <v>KS</v>
          </cell>
          <cell r="E67" t="str">
            <v>KTV</v>
          </cell>
          <cell r="F67" t="str">
            <v>ĐTDA</v>
          </cell>
          <cell r="G67" t="str">
            <v>Phòng Kiểm toán Đầu tư dự án</v>
          </cell>
          <cell r="H67" t="str">
            <v>Ông:</v>
          </cell>
        </row>
        <row r="68">
          <cell r="B68" t="str">
            <v>Phan Huy Vọng</v>
          </cell>
          <cell r="C68" t="str">
            <v>C 0597</v>
          </cell>
          <cell r="D68" t="str">
            <v>KS</v>
          </cell>
          <cell r="E68" t="str">
            <v>KTV</v>
          </cell>
          <cell r="F68" t="str">
            <v>ĐTDA</v>
          </cell>
          <cell r="G68" t="str">
            <v>Phòng Kiểm toán Đầu tư dự án</v>
          </cell>
          <cell r="H68" t="str">
            <v>Ông:</v>
          </cell>
        </row>
        <row r="69">
          <cell r="B69" t="str">
            <v>Phan Thanh Hải</v>
          </cell>
          <cell r="C69" t="str">
            <v>C 0598</v>
          </cell>
          <cell r="D69" t="str">
            <v>CN</v>
          </cell>
          <cell r="E69" t="str">
            <v>Phó trưởng phòng</v>
          </cell>
          <cell r="F69" t="str">
            <v>NS2</v>
          </cell>
          <cell r="G69" t="str">
            <v>Phòng Kiểm toán Ngân sách 2</v>
          </cell>
          <cell r="H69" t="str">
            <v>Ông:</v>
          </cell>
        </row>
        <row r="70">
          <cell r="B70" t="str">
            <v>Ngô Thanh An</v>
          </cell>
          <cell r="C70" t="str">
            <v>C 0599</v>
          </cell>
          <cell r="D70" t="str">
            <v>KS</v>
          </cell>
          <cell r="E70" t="str">
            <v>Phó trưởng phòng</v>
          </cell>
          <cell r="F70" t="str">
            <v>ĐTDA</v>
          </cell>
          <cell r="G70" t="str">
            <v>Phòng Kiểm toán Đầu tư dự án</v>
          </cell>
          <cell r="H70" t="str">
            <v>Ông:</v>
          </cell>
        </row>
        <row r="71">
          <cell r="B71" t="str">
            <v>Phạm Thị Thành</v>
          </cell>
          <cell r="C71" t="str">
            <v>C 0600</v>
          </cell>
          <cell r="D71" t="str">
            <v>CN</v>
          </cell>
          <cell r="E71" t="str">
            <v>KTV</v>
          </cell>
          <cell r="F71" t="str">
            <v>NS3</v>
          </cell>
          <cell r="G71" t="str">
            <v>Phòng Kiểm toán Ngân sách 3</v>
          </cell>
          <cell r="H71" t="str">
            <v>Bà:</v>
          </cell>
        </row>
        <row r="72">
          <cell r="B72" t="str">
            <v>Nguyễn Đức Lập</v>
          </cell>
          <cell r="C72" t="str">
            <v>C 0601</v>
          </cell>
          <cell r="D72" t="str">
            <v>KS</v>
          </cell>
          <cell r="E72" t="str">
            <v>KTV</v>
          </cell>
          <cell r="F72" t="str">
            <v>NS2</v>
          </cell>
          <cell r="G72" t="str">
            <v>Phòng Kiểm toán Ngân sách 2</v>
          </cell>
          <cell r="H72" t="str">
            <v>Ông:</v>
          </cell>
        </row>
        <row r="73">
          <cell r="B73" t="str">
            <v>Nguyễn Xuân Thủy</v>
          </cell>
          <cell r="C73" t="str">
            <v>C 0602</v>
          </cell>
          <cell r="D73" t="str">
            <v>CN</v>
          </cell>
          <cell r="E73" t="str">
            <v>KTV</v>
          </cell>
          <cell r="F73" t="str">
            <v>NS2</v>
          </cell>
          <cell r="G73" t="str">
            <v>Phòng Kiểm toán Ngân sách 2</v>
          </cell>
          <cell r="H73" t="str">
            <v>Ông:</v>
          </cell>
        </row>
        <row r="74">
          <cell r="B74" t="str">
            <v>Lê Ngọc Việt</v>
          </cell>
          <cell r="C74" t="str">
            <v>C 0603</v>
          </cell>
          <cell r="D74" t="str">
            <v>CN</v>
          </cell>
          <cell r="E74" t="str">
            <v>KTV</v>
          </cell>
          <cell r="F74" t="str">
            <v>NS3</v>
          </cell>
          <cell r="G74" t="str">
            <v>Phòng Kiểm toán Ngân sách 3</v>
          </cell>
          <cell r="H74" t="str">
            <v>Ông:</v>
          </cell>
        </row>
        <row r="75">
          <cell r="B75" t="str">
            <v>Phạm Quang Hưng</v>
          </cell>
          <cell r="C75" t="str">
            <v>C 0604</v>
          </cell>
          <cell r="D75" t="str">
            <v>CN</v>
          </cell>
          <cell r="E75" t="str">
            <v>KTV</v>
          </cell>
          <cell r="F75" t="str">
            <v>NS3</v>
          </cell>
          <cell r="G75" t="str">
            <v>Phòng Kiểm toán Ngân sách 3</v>
          </cell>
          <cell r="H75" t="str">
            <v>Ông:</v>
          </cell>
        </row>
        <row r="76">
          <cell r="B76" t="str">
            <v>Văn Tất Lợi</v>
          </cell>
          <cell r="C76" t="str">
            <v>C 0605</v>
          </cell>
          <cell r="D76" t="str">
            <v>CN</v>
          </cell>
          <cell r="E76" t="str">
            <v>KTV</v>
          </cell>
          <cell r="F76" t="str">
            <v>TH</v>
          </cell>
          <cell r="G76" t="str">
            <v>Phòng Tổng hợp</v>
          </cell>
          <cell r="H76" t="str">
            <v>Ông:</v>
          </cell>
        </row>
        <row r="77">
          <cell r="B77" t="str">
            <v>Tần Lê Hoài</v>
          </cell>
          <cell r="C77" t="str">
            <v>C 0606</v>
          </cell>
          <cell r="D77" t="str">
            <v>CN</v>
          </cell>
          <cell r="E77" t="str">
            <v>KTV</v>
          </cell>
          <cell r="F77" t="str">
            <v>TH</v>
          </cell>
          <cell r="G77" t="str">
            <v>Phòng Tổng hợp</v>
          </cell>
          <cell r="H77" t="str">
            <v>Ông:</v>
          </cell>
        </row>
        <row r="78">
          <cell r="B78" t="str">
            <v>KIỂM TOÁN VIÊN DỰ BỊ</v>
          </cell>
        </row>
        <row r="79">
          <cell r="B79" t="str">
            <v>Nguyễn Đình Hiến</v>
          </cell>
          <cell r="C79" t="str">
            <v>D 0072</v>
          </cell>
          <cell r="D79" t="str">
            <v>KS</v>
          </cell>
          <cell r="E79" t="str">
            <v>KTVDB</v>
          </cell>
          <cell r="F79" t="str">
            <v>ĐTDA</v>
          </cell>
          <cell r="G79" t="str">
            <v>Phòng Kiểm toán Đầu tư dự án</v>
          </cell>
          <cell r="H79" t="str">
            <v>Ông:</v>
          </cell>
        </row>
        <row r="80">
          <cell r="B80" t="str">
            <v>Nguyễn Xuân Tĩnh</v>
          </cell>
          <cell r="C80" t="str">
            <v>D 0073</v>
          </cell>
          <cell r="D80" t="str">
            <v>CN</v>
          </cell>
          <cell r="E80" t="str">
            <v>KTVDB</v>
          </cell>
          <cell r="F80" t="str">
            <v>NS2</v>
          </cell>
          <cell r="G80" t="str">
            <v>Phòng Kiểm toán Ngân sách 2</v>
          </cell>
          <cell r="H80" t="str">
            <v>Ông:</v>
          </cell>
        </row>
        <row r="81">
          <cell r="B81" t="str">
            <v>Phan Hồng Phong</v>
          </cell>
          <cell r="C81" t="str">
            <v>D 0074</v>
          </cell>
          <cell r="D81" t="str">
            <v>CN</v>
          </cell>
          <cell r="E81" t="str">
            <v>KTVDB</v>
          </cell>
          <cell r="F81" t="str">
            <v>NS1</v>
          </cell>
          <cell r="G81" t="str">
            <v>Phòng Kiểm toán Ngân sách 1</v>
          </cell>
          <cell r="H81" t="str">
            <v>Ông:</v>
          </cell>
        </row>
        <row r="82">
          <cell r="B82" t="str">
            <v>Nguyễn Văn Tuân</v>
          </cell>
          <cell r="D82" t="str">
            <v>KS</v>
          </cell>
          <cell r="E82" t="str">
            <v>KTVDB</v>
          </cell>
          <cell r="F82" t="str">
            <v>NS2</v>
          </cell>
          <cell r="G82" t="str">
            <v>Phòng Kiểm toán Ngân sách 2</v>
          </cell>
          <cell r="H82" t="str">
            <v>Ông:</v>
          </cell>
        </row>
        <row r="83">
          <cell r="B83" t="str">
            <v>Lê Quang Hải</v>
          </cell>
          <cell r="C83" t="str">
            <v>D 0075</v>
          </cell>
          <cell r="D83" t="str">
            <v>CN</v>
          </cell>
          <cell r="E83" t="str">
            <v>KTVDB</v>
          </cell>
          <cell r="F83" t="str">
            <v>NS2</v>
          </cell>
          <cell r="G83" t="str">
            <v>Phòng Kiểm toán Ngân sách 2</v>
          </cell>
          <cell r="H83" t="str">
            <v>Ông:</v>
          </cell>
        </row>
        <row r="84">
          <cell r="B84" t="str">
            <v>THÀNH VIÊN KHÁC</v>
          </cell>
        </row>
        <row r="85">
          <cell r="B85" t="str">
            <v>Nguyễn Hoàng Chúng</v>
          </cell>
          <cell r="C85" t="str">
            <v>Chưa có thẻ</v>
          </cell>
          <cell r="D85" t="str">
            <v>CN</v>
          </cell>
          <cell r="E85" t="str">
            <v>Thành viên khác</v>
          </cell>
          <cell r="F85" t="str">
            <v>NS2</v>
          </cell>
          <cell r="G85" t="str">
            <v>Phòng Kiểm toán Ngân sách 2</v>
          </cell>
          <cell r="H85" t="str">
            <v>Ông:</v>
          </cell>
        </row>
        <row r="86">
          <cell r="B86" t="str">
            <v>Nguyễn Thái Bình</v>
          </cell>
          <cell r="C86" t="str">
            <v>Chưa có thẻ</v>
          </cell>
          <cell r="D86" t="str">
            <v>KS</v>
          </cell>
          <cell r="E86" t="str">
            <v>Thành viên khác</v>
          </cell>
          <cell r="F86" t="str">
            <v>NS3</v>
          </cell>
          <cell r="G86" t="str">
            <v>Phòng Kiểm toán Ngân sách 3</v>
          </cell>
          <cell r="H86" t="str">
            <v>Ông:</v>
          </cell>
        </row>
        <row r="87">
          <cell r="B87" t="str">
            <v>Phan Thành Trung</v>
          </cell>
          <cell r="C87" t="str">
            <v>Chưa có thẻ</v>
          </cell>
          <cell r="D87" t="str">
            <v>CN</v>
          </cell>
          <cell r="E87" t="str">
            <v>Thành viên khác</v>
          </cell>
          <cell r="F87" t="str">
            <v>TH</v>
          </cell>
          <cell r="G87" t="str">
            <v>Phòng Tổng hợp</v>
          </cell>
          <cell r="H87" t="str">
            <v>Ông:</v>
          </cell>
        </row>
        <row r="88">
          <cell r="B88" t="str">
            <v>Nguyễn Ngọc Bảo</v>
          </cell>
          <cell r="C88" t="str">
            <v>Chưa có thẻ</v>
          </cell>
          <cell r="D88" t="str">
            <v>CN</v>
          </cell>
          <cell r="E88" t="str">
            <v>Thành viên khác</v>
          </cell>
          <cell r="F88" t="str">
            <v>NS1</v>
          </cell>
          <cell r="G88" t="str">
            <v>Phòng Kiểm toán Ngân sách 1</v>
          </cell>
          <cell r="H88" t="str">
            <v>Ông:</v>
          </cell>
        </row>
        <row r="89">
          <cell r="B89" t="str">
            <v>Nguyễn Đức Tuấn</v>
          </cell>
          <cell r="C89" t="str">
            <v>Chưa có thẻ</v>
          </cell>
          <cell r="D89" t="str">
            <v>KS</v>
          </cell>
          <cell r="E89" t="str">
            <v>Thành viên khác</v>
          </cell>
          <cell r="F89" t="str">
            <v>NS1</v>
          </cell>
          <cell r="G89" t="str">
            <v>Phòng Kiểm toán Ngân sách 1</v>
          </cell>
          <cell r="H89" t="str">
            <v>Ông:</v>
          </cell>
        </row>
        <row r="90">
          <cell r="B90" t="str">
            <v>Trần Kiên Cường</v>
          </cell>
          <cell r="C90" t="str">
            <v>Chưa có thẻ</v>
          </cell>
          <cell r="D90" t="str">
            <v>KS</v>
          </cell>
          <cell r="E90" t="str">
            <v>Thành viên khác</v>
          </cell>
          <cell r="F90" t="str">
            <v>NS2</v>
          </cell>
          <cell r="G90" t="str">
            <v>Phòng Kiểm toán Ngân sách 2</v>
          </cell>
          <cell r="H90" t="str">
            <v>Ông:</v>
          </cell>
        </row>
        <row r="91">
          <cell r="B91" t="str">
            <v>Hoàng Thị Chung</v>
          </cell>
          <cell r="C91" t="str">
            <v>Chưa có thẻ</v>
          </cell>
          <cell r="D91" t="str">
            <v>CN</v>
          </cell>
          <cell r="E91" t="str">
            <v>Thành viên khác</v>
          </cell>
          <cell r="F91" t="str">
            <v>VP</v>
          </cell>
          <cell r="G91" t="str">
            <v>Văn phòng</v>
          </cell>
          <cell r="H91" t="str">
            <v>Bà:</v>
          </cell>
        </row>
        <row r="92">
          <cell r="B92" t="str">
            <v>Phạm Văn An</v>
          </cell>
          <cell r="C92" t="str">
            <v>Chưa có thẻ</v>
          </cell>
          <cell r="D92" t="str">
            <v>CN</v>
          </cell>
          <cell r="E92" t="str">
            <v>Thành viên khác</v>
          </cell>
          <cell r="F92" t="str">
            <v>VP</v>
          </cell>
          <cell r="G92" t="str">
            <v>Văn phòng</v>
          </cell>
          <cell r="H92" t="str">
            <v>Ông:</v>
          </cell>
        </row>
        <row r="93">
          <cell r="B93" t="str">
            <v>Trần Thị Hồng Chuyên</v>
          </cell>
          <cell r="C93" t="str">
            <v>Chưa có thẻ</v>
          </cell>
          <cell r="D93" t="str">
            <v>CN</v>
          </cell>
          <cell r="E93" t="str">
            <v>Thành viên khác</v>
          </cell>
          <cell r="F93" t="str">
            <v>VP</v>
          </cell>
          <cell r="G93" t="str">
            <v>Văn phòng</v>
          </cell>
          <cell r="H93" t="str">
            <v>Bà:</v>
          </cell>
        </row>
        <row r="94">
          <cell r="B94" t="str">
            <v>Nguyễn Thị Mùi</v>
          </cell>
          <cell r="C94" t="str">
            <v>Chưa có thẻ</v>
          </cell>
          <cell r="D94" t="str">
            <v>CN</v>
          </cell>
          <cell r="E94" t="str">
            <v>Thành viên khác</v>
          </cell>
          <cell r="F94" t="str">
            <v>VP</v>
          </cell>
          <cell r="G94" t="str">
            <v>Văn phòng</v>
          </cell>
          <cell r="H94" t="str">
            <v>Bà:</v>
          </cell>
        </row>
        <row r="95">
          <cell r="B95" t="str">
            <v>Nguyễn Tất Thắng</v>
          </cell>
          <cell r="C95" t="str">
            <v>Chưa có thẻ</v>
          </cell>
          <cell r="D95" t="str">
            <v>CN</v>
          </cell>
          <cell r="E95" t="str">
            <v>Phó chánh VP</v>
          </cell>
          <cell r="F95" t="str">
            <v>VP</v>
          </cell>
          <cell r="G95" t="str">
            <v>Văn phòng</v>
          </cell>
          <cell r="H95" t="str">
            <v>Ông:</v>
          </cell>
        </row>
        <row r="96">
          <cell r="B96" t="str">
            <v>Cao Đình Phú</v>
          </cell>
          <cell r="C96" t="str">
            <v>Chưa có thẻ</v>
          </cell>
          <cell r="D96" t="str">
            <v>CN</v>
          </cell>
          <cell r="E96" t="str">
            <v>Thành viên khác</v>
          </cell>
          <cell r="F96" t="str">
            <v>VP</v>
          </cell>
          <cell r="G96" t="str">
            <v>Văn phòng</v>
          </cell>
          <cell r="H96" t="str">
            <v>Ông:</v>
          </cell>
        </row>
      </sheetData>
      <sheetData sheetId="1" refreshError="1">
        <row r="9">
          <cell r="B9" t="str">
            <v>Võ Tiến Thịnh</v>
          </cell>
          <cell r="C9" t="str">
            <v>Phó Kiểm toán trưởng</v>
          </cell>
          <cell r="D9" t="str">
            <v>Trưởng đoàn</v>
          </cell>
          <cell r="E9" t="str">
            <v>B 0205</v>
          </cell>
          <cell r="F9" t="str">
            <v>CN</v>
          </cell>
          <cell r="G9" t="str">
            <v/>
          </cell>
          <cell r="H9" t="str">
            <v>NS3</v>
          </cell>
          <cell r="I9" t="str">
            <v>Ông:</v>
          </cell>
        </row>
        <row r="10">
          <cell r="B10" t="str">
            <v>Lê Minh Thuận</v>
          </cell>
          <cell r="C10" t="str">
            <v>Phó trưởng phòng</v>
          </cell>
          <cell r="D10" t="str">
            <v>Phó trưởng đoàn kiêm tổ trưởng</v>
          </cell>
          <cell r="E10" t="str">
            <v>B 0208</v>
          </cell>
          <cell r="F10" t="str">
            <v>CN</v>
          </cell>
          <cell r="G10" t="str">
            <v/>
          </cell>
          <cell r="H10" t="str">
            <v>VP</v>
          </cell>
          <cell r="I10" t="str">
            <v>Ông:</v>
          </cell>
        </row>
        <row r="11">
          <cell r="B11" t="str">
            <v>Lê Thanh Minh</v>
          </cell>
          <cell r="C11" t="str">
            <v>Phó chánh VP</v>
          </cell>
          <cell r="D11" t="str">
            <v>Phó trưởng đoàn kiêm tổ trưởng</v>
          </cell>
          <cell r="E11" t="str">
            <v>C 0551</v>
          </cell>
          <cell r="F11" t="str">
            <v>CN</v>
          </cell>
          <cell r="G11" t="str">
            <v/>
          </cell>
          <cell r="H11" t="str">
            <v>NS1</v>
          </cell>
          <cell r="I11" t="str">
            <v>Ông:</v>
          </cell>
        </row>
        <row r="12">
          <cell r="B12" t="str">
            <v>Phan Thanh Hải</v>
          </cell>
          <cell r="C12" t="str">
            <v>Phó trưởng phòng</v>
          </cell>
          <cell r="D12" t="str">
            <v>Tổ trưởng</v>
          </cell>
          <cell r="E12" t="str">
            <v>C 0598</v>
          </cell>
          <cell r="F12" t="str">
            <v>CN</v>
          </cell>
          <cell r="G12" t="str">
            <v/>
          </cell>
          <cell r="H12" t="str">
            <v>NS1</v>
          </cell>
          <cell r="I12" t="str">
            <v>Ông:</v>
          </cell>
        </row>
        <row r="13">
          <cell r="B13" t="str">
            <v>Đinh Văn Hùng</v>
          </cell>
          <cell r="C13" t="str">
            <v>Phó trưởng phòng</v>
          </cell>
          <cell r="D13" t="str">
            <v>Tổ trưởng</v>
          </cell>
          <cell r="E13" t="str">
            <v>B 0215</v>
          </cell>
          <cell r="F13" t="str">
            <v>CN</v>
          </cell>
          <cell r="G13" t="str">
            <v/>
          </cell>
          <cell r="H13" t="str">
            <v>NS3</v>
          </cell>
          <cell r="I13" t="str">
            <v>Ông:</v>
          </cell>
        </row>
        <row r="14">
          <cell r="B14" t="str">
            <v>Nguyễn Đức Sỹ</v>
          </cell>
          <cell r="C14" t="str">
            <v>Phó trưởng phòng</v>
          </cell>
          <cell r="D14" t="str">
            <v>Tổ trưởng</v>
          </cell>
          <cell r="E14" t="str">
            <v>C 0586</v>
          </cell>
          <cell r="F14" t="str">
            <v>CN</v>
          </cell>
          <cell r="G14" t="str">
            <v/>
          </cell>
          <cell r="H14" t="str">
            <v>NS3</v>
          </cell>
          <cell r="I14" t="str">
            <v>Ông:</v>
          </cell>
        </row>
        <row r="15">
          <cell r="B15" t="str">
            <v>Ngô Thanh An</v>
          </cell>
          <cell r="C15" t="str">
            <v>Phó trưởng phòng</v>
          </cell>
          <cell r="D15" t="str">
            <v>Tổ trưởng</v>
          </cell>
          <cell r="E15" t="str">
            <v>C 0599</v>
          </cell>
          <cell r="F15" t="str">
            <v>CN</v>
          </cell>
          <cell r="G15" t="str">
            <v/>
          </cell>
          <cell r="H15" t="str">
            <v>TH</v>
          </cell>
          <cell r="I15" t="str">
            <v>Ông:</v>
          </cell>
        </row>
        <row r="16">
          <cell r="B16" t="str">
            <v>Trần Mạnh Hải</v>
          </cell>
          <cell r="C16" t="str">
            <v>KTV</v>
          </cell>
          <cell r="D16" t="str">
            <v>Tổ trưởng</v>
          </cell>
          <cell r="E16" t="str">
            <v>C 0558</v>
          </cell>
          <cell r="F16" t="str">
            <v>CN</v>
          </cell>
          <cell r="G16" t="str">
            <v/>
          </cell>
          <cell r="H16" t="str">
            <v>NS3</v>
          </cell>
          <cell r="I16" t="str">
            <v>Ông:</v>
          </cell>
        </row>
        <row r="17">
          <cell r="B17" t="str">
            <v>Phan Bá Thi</v>
          </cell>
          <cell r="C17" t="str">
            <v>KTV</v>
          </cell>
          <cell r="D17" t="str">
            <v>Tổ trưởng</v>
          </cell>
          <cell r="E17" t="str">
            <v>C 0555</v>
          </cell>
          <cell r="F17" t="str">
            <v>CN</v>
          </cell>
          <cell r="G17" t="str">
            <v/>
          </cell>
          <cell r="H17" t="str">
            <v>NS2</v>
          </cell>
          <cell r="I17" t="str">
            <v>Ông:</v>
          </cell>
        </row>
        <row r="18">
          <cell r="B18" t="str">
            <v>Nguyễn Quốc Bình</v>
          </cell>
          <cell r="C18" t="str">
            <v>Phó trưởng phòng</v>
          </cell>
          <cell r="D18" t="str">
            <v>Thành viên</v>
          </cell>
          <cell r="E18" t="str">
            <v>B 0209</v>
          </cell>
          <cell r="F18" t="str">
            <v>CN</v>
          </cell>
          <cell r="G18" t="str">
            <v/>
          </cell>
          <cell r="H18" t="str">
            <v>NS2</v>
          </cell>
          <cell r="I18" t="str">
            <v>Ông:</v>
          </cell>
        </row>
        <row r="19">
          <cell r="B19" t="str">
            <v>Nguyễn Hồng An</v>
          </cell>
          <cell r="C19" t="str">
            <v>KTVC</v>
          </cell>
          <cell r="D19" t="str">
            <v>Thành viên</v>
          </cell>
          <cell r="E19" t="str">
            <v>B 0214</v>
          </cell>
          <cell r="F19" t="str">
            <v>CN</v>
          </cell>
          <cell r="G19" t="str">
            <v/>
          </cell>
          <cell r="H19" t="str">
            <v>NS3</v>
          </cell>
          <cell r="I19" t="str">
            <v>Ông:</v>
          </cell>
        </row>
        <row r="20">
          <cell r="B20" t="str">
            <v>Đặng Thị Giang</v>
          </cell>
          <cell r="C20" t="str">
            <v>KTV</v>
          </cell>
          <cell r="D20" t="str">
            <v>Thành viên</v>
          </cell>
          <cell r="E20" t="str">
            <v>C 0552</v>
          </cell>
          <cell r="F20" t="str">
            <v/>
          </cell>
          <cell r="G20" t="str">
            <v>KS</v>
          </cell>
          <cell r="H20" t="str">
            <v>ĐTDA</v>
          </cell>
          <cell r="I20" t="str">
            <v>Bà:</v>
          </cell>
        </row>
        <row r="21">
          <cell r="B21" t="str">
            <v>Đỗ Văn Minh</v>
          </cell>
          <cell r="C21" t="str">
            <v>KTV</v>
          </cell>
          <cell r="D21" t="str">
            <v>Thành viên</v>
          </cell>
          <cell r="E21" t="str">
            <v>C 0556</v>
          </cell>
          <cell r="F21" t="str">
            <v>CN</v>
          </cell>
          <cell r="G21" t="str">
            <v/>
          </cell>
          <cell r="H21" t="str">
            <v>TH</v>
          </cell>
          <cell r="I21" t="str">
            <v>Ông:</v>
          </cell>
        </row>
        <row r="22">
          <cell r="B22" t="str">
            <v>Cao Minh Xuyến</v>
          </cell>
          <cell r="C22" t="str">
            <v>KTV</v>
          </cell>
          <cell r="D22" t="str">
            <v>Thành viên</v>
          </cell>
          <cell r="E22" t="str">
            <v>C 0559</v>
          </cell>
          <cell r="F22" t="str">
            <v/>
          </cell>
          <cell r="G22" t="str">
            <v>KS</v>
          </cell>
          <cell r="H22" t="str">
            <v>NS1</v>
          </cell>
          <cell r="I22" t="str">
            <v>Ông:</v>
          </cell>
        </row>
        <row r="23">
          <cell r="B23" t="str">
            <v>Hoàng Cao Bường</v>
          </cell>
          <cell r="C23" t="str">
            <v>KTV</v>
          </cell>
          <cell r="D23" t="str">
            <v>Thành viên</v>
          </cell>
          <cell r="E23" t="str">
            <v>C 0568</v>
          </cell>
          <cell r="F23" t="str">
            <v/>
          </cell>
          <cell r="G23" t="str">
            <v>KS</v>
          </cell>
          <cell r="H23" t="str">
            <v>ĐTDA</v>
          </cell>
          <cell r="I23" t="str">
            <v>Ông:</v>
          </cell>
        </row>
        <row r="24">
          <cell r="B24" t="str">
            <v>Phạm Quốc Việt</v>
          </cell>
          <cell r="C24" t="str">
            <v>KTV</v>
          </cell>
          <cell r="D24" t="str">
            <v>Thành viên</v>
          </cell>
          <cell r="E24" t="str">
            <v>C 0570</v>
          </cell>
          <cell r="F24" t="str">
            <v>CN</v>
          </cell>
          <cell r="G24" t="str">
            <v/>
          </cell>
          <cell r="H24" t="str">
            <v>NS3</v>
          </cell>
          <cell r="I24" t="str">
            <v>Ông:</v>
          </cell>
        </row>
        <row r="25">
          <cell r="B25" t="str">
            <v>Lê Hồ Nam</v>
          </cell>
          <cell r="C25" t="str">
            <v>KTV</v>
          </cell>
          <cell r="D25" t="str">
            <v>Thành viên</v>
          </cell>
          <cell r="E25" t="str">
            <v>C 0571</v>
          </cell>
          <cell r="F25" t="str">
            <v/>
          </cell>
          <cell r="G25" t="str">
            <v>KS</v>
          </cell>
          <cell r="H25" t="str">
            <v>NS2</v>
          </cell>
          <cell r="I25" t="str">
            <v>Ông:</v>
          </cell>
        </row>
        <row r="26">
          <cell r="B26" t="str">
            <v>Lê Xuân Mai</v>
          </cell>
          <cell r="C26" t="str">
            <v>KTV</v>
          </cell>
          <cell r="D26" t="str">
            <v>Thành viên</v>
          </cell>
          <cell r="E26" t="str">
            <v>C 0572</v>
          </cell>
          <cell r="F26" t="str">
            <v>CN</v>
          </cell>
          <cell r="G26" t="str">
            <v/>
          </cell>
          <cell r="H26" t="str">
            <v>NS2</v>
          </cell>
          <cell r="I26" t="str">
            <v>Ông:</v>
          </cell>
        </row>
        <row r="27">
          <cell r="B27" t="str">
            <v>Trịnh Thị Na</v>
          </cell>
          <cell r="C27" t="str">
            <v>KTV</v>
          </cell>
          <cell r="D27" t="str">
            <v>Thành viên</v>
          </cell>
          <cell r="E27" t="str">
            <v>C 0573</v>
          </cell>
          <cell r="F27" t="str">
            <v>CN</v>
          </cell>
          <cell r="G27" t="str">
            <v/>
          </cell>
          <cell r="H27" t="str">
            <v>NS3</v>
          </cell>
          <cell r="I27" t="str">
            <v>Bà:</v>
          </cell>
        </row>
        <row r="28">
          <cell r="B28" t="str">
            <v>Hoàng Mạnh Hùng</v>
          </cell>
          <cell r="C28" t="str">
            <v>KTV</v>
          </cell>
          <cell r="D28" t="str">
            <v>Thành viên</v>
          </cell>
          <cell r="E28" t="str">
            <v>C 0575</v>
          </cell>
          <cell r="F28" t="str">
            <v/>
          </cell>
          <cell r="G28" t="str">
            <v>KS</v>
          </cell>
          <cell r="H28" t="str">
            <v>ĐTDA</v>
          </cell>
          <cell r="I28" t="str">
            <v>Ông:</v>
          </cell>
        </row>
        <row r="29">
          <cell r="B29" t="str">
            <v>Giãn Quốc Đồng</v>
          </cell>
          <cell r="C29" t="str">
            <v>KTV</v>
          </cell>
          <cell r="D29" t="str">
            <v>Thành viên</v>
          </cell>
          <cell r="E29" t="str">
            <v>C 0580</v>
          </cell>
          <cell r="F29" t="str">
            <v>CN</v>
          </cell>
          <cell r="G29" t="str">
            <v/>
          </cell>
          <cell r="H29" t="str">
            <v>TH</v>
          </cell>
          <cell r="I29" t="str">
            <v>Ông:</v>
          </cell>
        </row>
        <row r="30">
          <cell r="B30" t="str">
            <v>Phạm Huy Hạnh</v>
          </cell>
          <cell r="C30" t="str">
            <v>KTV</v>
          </cell>
          <cell r="D30" t="str">
            <v>Thành viên</v>
          </cell>
          <cell r="E30" t="str">
            <v>C 0596</v>
          </cell>
          <cell r="F30" t="str">
            <v/>
          </cell>
          <cell r="G30" t="str">
            <v>KS</v>
          </cell>
          <cell r="H30" t="str">
            <v>ĐTDA</v>
          </cell>
          <cell r="I30" t="str">
            <v>Ông:</v>
          </cell>
        </row>
        <row r="31">
          <cell r="B31" t="str">
            <v>Phạm Thị Thành</v>
          </cell>
          <cell r="C31" t="str">
            <v>KTV</v>
          </cell>
          <cell r="D31" t="str">
            <v>Thành viên</v>
          </cell>
          <cell r="E31" t="str">
            <v>C 0600</v>
          </cell>
          <cell r="F31" t="e">
            <v>#REF!</v>
          </cell>
          <cell r="G31" t="e">
            <v>#REF!</v>
          </cell>
          <cell r="H31" t="e">
            <v>#REF!</v>
          </cell>
          <cell r="I31" t="str">
            <v>Bà:</v>
          </cell>
        </row>
        <row r="32">
          <cell r="B32" t="str">
            <v>Nguyễn Đức Lập</v>
          </cell>
          <cell r="C32" t="str">
            <v>KTV</v>
          </cell>
          <cell r="D32" t="str">
            <v>Thành viên</v>
          </cell>
          <cell r="E32" t="str">
            <v>C 0601</v>
          </cell>
          <cell r="F32" t="str">
            <v>CN</v>
          </cell>
          <cell r="G32" t="str">
            <v/>
          </cell>
          <cell r="H32" t="str">
            <v>TH</v>
          </cell>
          <cell r="I32" t="str">
            <v>Ông:</v>
          </cell>
        </row>
        <row r="33">
          <cell r="B33" t="str">
            <v>Nguyễn Xuân Thủy</v>
          </cell>
          <cell r="C33" t="str">
            <v>KTV</v>
          </cell>
          <cell r="D33" t="str">
            <v>Thành viên</v>
          </cell>
          <cell r="E33" t="str">
            <v>C 0602</v>
          </cell>
          <cell r="F33" t="str">
            <v/>
          </cell>
          <cell r="G33" t="str">
            <v>KS</v>
          </cell>
          <cell r="H33" t="str">
            <v>ĐTDA</v>
          </cell>
          <cell r="I33" t="str">
            <v>Ông:</v>
          </cell>
        </row>
        <row r="34">
          <cell r="B34" t="str">
            <v>Lê Ngọc Việt</v>
          </cell>
          <cell r="C34" t="str">
            <v>KTV</v>
          </cell>
          <cell r="D34" t="str">
            <v>Thành viên</v>
          </cell>
          <cell r="E34" t="str">
            <v>C 0603</v>
          </cell>
          <cell r="F34" t="str">
            <v/>
          </cell>
          <cell r="G34" t="str">
            <v>KS</v>
          </cell>
          <cell r="H34" t="str">
            <v>ĐTDA</v>
          </cell>
          <cell r="I34" t="str">
            <v>Ông:</v>
          </cell>
        </row>
        <row r="35">
          <cell r="B35" t="str">
            <v>Thái Văn Tuấn</v>
          </cell>
          <cell r="C35" t="str">
            <v>KTV</v>
          </cell>
          <cell r="D35" t="str">
            <v>Thành viên</v>
          </cell>
          <cell r="E35" t="str">
            <v>C 0590</v>
          </cell>
          <cell r="F35" t="str">
            <v>CN</v>
          </cell>
          <cell r="G35" t="str">
            <v/>
          </cell>
          <cell r="H35" t="str">
            <v>NS2</v>
          </cell>
          <cell r="I35" t="str">
            <v>Ông:</v>
          </cell>
        </row>
        <row r="36">
          <cell r="B36" t="str">
            <v>Lê Đình Khôi</v>
          </cell>
          <cell r="C36" t="str">
            <v>KTV</v>
          </cell>
          <cell r="D36" t="str">
            <v>Thành viên</v>
          </cell>
          <cell r="E36" t="str">
            <v>C 0574</v>
          </cell>
          <cell r="F36" t="str">
            <v/>
          </cell>
          <cell r="G36" t="str">
            <v>KS</v>
          </cell>
          <cell r="H36" t="str">
            <v>ĐTDA</v>
          </cell>
          <cell r="I36" t="str">
            <v>Ông:</v>
          </cell>
        </row>
        <row r="37">
          <cell r="B37" t="str">
            <v>Phan Thành Trung</v>
          </cell>
          <cell r="C37" t="str">
            <v>Thành viên khác</v>
          </cell>
          <cell r="D37" t="str">
            <v>Thành viên</v>
          </cell>
          <cell r="E37" t="str">
            <v>Chưa có thẻ</v>
          </cell>
          <cell r="F37" t="str">
            <v>CN</v>
          </cell>
          <cell r="G37" t="str">
            <v/>
          </cell>
          <cell r="H37" t="str">
            <v>LĐ</v>
          </cell>
          <cell r="I37" t="str">
            <v>Ông: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CO (2)"/>
      <sheetName val="MT DPin (2)"/>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u toan"/>
      <sheetName val="Phan tich vat tu"/>
      <sheetName val="Tong hop vat tu"/>
      <sheetName val="Gia tri vat tu"/>
      <sheetName val="Chenh lech vat tu"/>
      <sheetName val="Chi phi van chuyen"/>
      <sheetName val="Don gia chi tiet"/>
      <sheetName val="Du thau"/>
      <sheetName val="Tong hop kinh phi"/>
      <sheetName val="Tu van Thiet ke"/>
      <sheetName val="Tien do thi cong"/>
      <sheetName val="Bia du toan"/>
      <sheetName val="Tro giup"/>
      <sheetName val="Config"/>
      <sheetName val="Gia giao VL den HT"/>
      <sheetName val="Gia VL den HT"/>
      <sheetName val="Tong hop DTXD CT"/>
      <sheetName val="Du toan XDCT"/>
      <sheetName val="Tong hop CPXD"/>
      <sheetName val="Tong hop CPTB"/>
      <sheetName val="Tong hop CPK"/>
      <sheetName val="Tu van Thiet ke 1"/>
      <sheetName val="Macro1"/>
      <sheetName val="Macro2"/>
      <sheetName val="Macro3"/>
      <sheetName val="QD 957-2009"/>
      <sheetName val="Cong van 1751"/>
      <sheetName val="XL4Poppy"/>
      <sheetName val="Vat lieu den chan CT"/>
      <sheetName val="Cuoc VC"/>
      <sheetName val="Biaky"/>
      <sheetName val="HelpMe"/>
      <sheetName val="TH_DT"/>
      <sheetName val="Dtoan"/>
      <sheetName val="CLVL"/>
      <sheetName val="PTVL"/>
      <sheetName val="Tiendo"/>
      <sheetName val="CS_TDGCT"/>
      <sheetName val="~         "/>
      <sheetName val="VL"/>
      <sheetName val="VLBTN"/>
      <sheetName val="Coso"/>
      <sheetName val="CapCT"/>
      <sheetName val="Tra2"/>
      <sheetName val="Tra1"/>
      <sheetName val="DieuchinhTKe"/>
      <sheetName val="Tra2_GT"/>
      <sheetName val="Tra1_GT"/>
      <sheetName val="DieuchinhTKe(GT)"/>
      <sheetName val="Bia ngoai"/>
      <sheetName val="Bia trong"/>
      <sheetName val="Thuyetminh"/>
      <sheetName val="TongHopDutoan_GT"/>
      <sheetName val="TonghopDutoan_DD"/>
      <sheetName val="Tra2_DD"/>
      <sheetName val="Tra1_DD"/>
      <sheetName val="DieuchinhTKe(DD)"/>
      <sheetName val="TonghopDutoan_TL"/>
      <sheetName val="THChiphiXD_TBi"/>
      <sheetName val="DGCPV"/>
      <sheetName val="HS_TDT"/>
      <sheetName val="DMCP"/>
      <sheetName val="THKP"/>
      <sheetName val="THKP Khao sat"/>
      <sheetName val="QLDA1751"/>
      <sheetName val="QLDA1"/>
      <sheetName val="Data"/>
      <sheetName val="DUTOAN1"/>
      <sheetName val="Mau DGCT"/>
      <sheetName val="Bia Quyet Toan"/>
      <sheetName val="Tra thep hinh"/>
      <sheetName val="ngoi dong"/>
      <sheetName val="XL4Test5"/>
      <sheetName val="GVLCCT"/>
      <sheetName val="GNC"/>
      <sheetName val="GMXD"/>
      <sheetName val="QLDA"/>
      <sheetName val="Luat XD"/>
      <sheetName val="Thuyet Minh"/>
      <sheetName val="Tong hop"/>
      <sheetName val="Xay dung"/>
      <sheetName val="ca may"/>
      <sheetName val="Work-Condition"/>
      <sheetName val="Phan tich ca may"/>
      <sheetName val="Chenh lech ca may"/>
      <sheetName val="Chiet tinh don gia CM"/>
      <sheetName val="Tong hop kinh phi co Bu GCM"/>
      <sheetName val="Tong hop DTCT"/>
      <sheetName val="Tong hop DT CPXD TH"/>
      <sheetName val="TLg Laitau"/>
      <sheetName val="TLg CN&amp;Laixe"/>
      <sheetName val="TLg Laitau (2)"/>
      <sheetName val="TLg CN&amp;Laixe (2)"/>
      <sheetName val="VT"/>
      <sheetName val="NC"/>
      <sheetName val="MTP"/>
      <sheetName val="Sheet1"/>
      <sheetName val="Du lieu dau vao"/>
      <sheetName val="Tien luong nhan cong"/>
      <sheetName val="Bia lot"/>
      <sheetName val="Bang tra Chi phi khac"/>
      <sheetName val="Sheet2"/>
      <sheetName val="CPV"/>
      <sheetName val="TH tu van"/>
      <sheetName val="00000000"/>
      <sheetName val="vcbo"/>
      <sheetName val="xxxxxxxx"/>
      <sheetName val="CanCu"/>
      <sheetName val="GDT"/>
      <sheetName val="DGCT"/>
      <sheetName val="GiaVLDT"/>
      <sheetName val="Vua"/>
      <sheetName val="Phan tich hao phi"/>
      <sheetName val="TH hao phi"/>
      <sheetName val="Chiet tinh ca may"/>
      <sheetName val="Tong hop kinh phi tinh ca may"/>
      <sheetName val="TLg LX, LT"/>
      <sheetName val="THKP51"/>
      <sheetName val="QLDA2"/>
      <sheetName val="QD957"/>
      <sheetName val="Bao cao KH"/>
      <sheetName val="Vat tu"/>
      <sheetName val="May"/>
      <sheetName val="Nhan cong"/>
      <sheetName val="TT phi khac"/>
      <sheetName val="Chi phi lan trai"/>
      <sheetName val="Chi phi chung"/>
      <sheetName val="P.A.K.D"/>
      <sheetName val="Bia P.A.K.D"/>
      <sheetName val="TB"/>
      <sheetName val="Sheet3"/>
      <sheetName val="QLDA2781"/>
      <sheetName val="Bia HK"/>
      <sheetName val="VietPhuong2781"/>
      <sheetName val="Chenh lech vat tu ca may"/>
      <sheetName val="Config&quot;"/>
      <sheetName val="Bia du toan (2)"/>
      <sheetName val="Van chuyen vat lieu TC"/>
      <sheetName val="Gia vat lieu"/>
      <sheetName val="Chi phi vat lieu"/>
      <sheetName val="Bu nhien lieu"/>
      <sheetName val="StartUp"/>
      <sheetName val="Du toan (2)"/>
      <sheetName val="Tong hop kinh phi (2)"/>
      <sheetName val="Config (2)"/>
      <sheetName val="Chenh lech VT 2"/>
      <sheetName val="Van chuyen 2"/>
      <sheetName val="Khao sat dia hinh"/>
      <sheetName val="Tong hop kinh phi 2"/>
      <sheetName val="Tu van thuyet ke"/>
      <sheetName val="Tong hop vat tu (2)"/>
      <sheetName val="chi tiet TBA 220,4"/>
      <sheetName val="TH 160"/>
      <sheetName val="Bia  160"/>
      <sheetName val="TH-TBA THAO DO"/>
      <sheetName val="bia THAODO TBA"/>
      <sheetName val="TH thao do 35"/>
      <sheetName val="bia 35 thao do"/>
      <sheetName val="Phuluc 3"/>
      <sheetName val="Phuluc 3.a"/>
      <sheetName val="Phu luc 3.b"/>
      <sheetName val="Phuluc 1"/>
      <sheetName val="CPTV"/>
      <sheetName val="chiet tinh"/>
      <sheetName val="Phu luc 2"/>
      <sheetName val="SL dau tien"/>
      <sheetName val="th CT"/>
      <sheetName val="TKP"/>
      <sheetName val="TH"/>
      <sheetName val="TH dz 22"/>
      <sheetName val="bia 22KV"/>
      <sheetName val="BIA TNGHIEM 22"/>
      <sheetName val="chi tiet dz 22 kv"/>
      <sheetName val="vt 22"/>
      <sheetName val="SLVC-22"/>
      <sheetName val="VCDD_22"/>
      <sheetName val="TONG KE DZ 22 KV"/>
      <sheetName val="trungchuyen DZ"/>
      <sheetName val="DG vat tu"/>
      <sheetName val="TH_NHADIEU KHIEN"/>
      <sheetName val="chi tiet TBA"/>
      <sheetName val="VT_TB TBA"/>
      <sheetName val="TH NT+NT"/>
      <sheetName val="chitietdatdao"/>
      <sheetName val="Bia TBA"/>
      <sheetName val="Bia XD TBA"/>
      <sheetName val="Bia NT+NT TBA"/>
      <sheetName val="Bia Kho Tam"/>
      <sheetName val="Bia PQ Tuyen"/>
      <sheetName val="PQ tuyen"/>
      <sheetName val="CPDB"/>
      <sheetName val="DM 66"/>
      <sheetName val="HSDC GOC"/>
      <sheetName val="DLNS"/>
      <sheetName val="DGVCTC 67"/>
      <sheetName val="vc vat tu CHUNG "/>
      <sheetName val="Gvlcht"/>
      <sheetName val="GT 1m3 BT"/>
      <sheetName val="T T CL VC DZ 22"/>
      <sheetName val="DG 89"/>
      <sheetName val="SLVC TBA"/>
      <sheetName val="VCDD_TBA"/>
      <sheetName val="DM 67"/>
      <sheetName val="DM 85"/>
      <sheetName val="ct"/>
      <sheetName val="phu"/>
      <sheetName val="Chi phi thiet bi"/>
      <sheetName val="Chi phi khac"/>
      <sheetName val="Tong du toan"/>
      <sheetName val="Can cu"/>
      <sheetName val="Chi phi thiet bi mau SG"/>
      <sheetName val="Phan tic( 6a4 4u"/>
      <sheetName val="TM quyet toan"/>
      <sheetName val="Thuyet minh "/>
      <sheetName val="Khoi luong quyet toan"/>
      <sheetName val="Bang Khoi luong"/>
      <sheetName val="Phu luc 02"/>
      <sheetName val="TH CHI PHI - 957"/>
      <sheetName val="bang tien luong"/>
      <sheetName val="Bia MT"/>
      <sheetName val="Da ta"/>
      <sheetName val="Thuyet minh Du toan"/>
      <sheetName val="Ky ket hop dong"/>
      <sheetName val="Phu luc 03b"/>
      <sheetName val="Thamtra_Dutoan"/>
      <sheetName val="Thamtra_Phantichvattu"/>
      <sheetName val="Thamtra_GTVT"/>
      <sheetName val="Thamtra_VL"/>
      <sheetName val="Thamtra_NC"/>
      <sheetName val="Thamtra_MTC"/>
      <sheetName val="Dutoan_Nhom"/>
      <sheetName val="GiaVua"/>
      <sheetName val="THKP_Doc"/>
      <sheetName val="DGCT_Thugon"/>
      <sheetName val="DT Goi thau XD"/>
      <sheetName val="CP HMC"/>
      <sheetName val="THKP_KS"/>
      <sheetName val="Tong hop kinh phi_KS"/>
      <sheetName val="THKP_DVCI"/>
      <sheetName val="Tong hop kinh phi  _DVCI"/>
      <sheetName val="DP2C"/>
      <sheetName val="Tong hop DT XDCT"/>
      <sheetName val="DP2B"/>
      <sheetName val="TH_CPXD"/>
      <sheetName val="TH_CPTB"/>
      <sheetName val="DP2C_TB"/>
      <sheetName val="DT Goi thau TB"/>
      <sheetName val="SBTMDT"/>
      <sheetName val="DP2A"/>
      <sheetName val="TMDT"/>
      <sheetName val="DakLak_DVCI"/>
      <sheetName val="DakLak_TongDT"/>
      <sheetName val="PTVT_VCLC"/>
      <sheetName val="THVT_VCLC"/>
      <sheetName val="PTVT_BX"/>
      <sheetName val="THVT_BX"/>
      <sheetName val="PTVT_VC"/>
      <sheetName val="THVT_VC"/>
      <sheetName val="CuocVC"/>
      <sheetName val="CP Khac cuoc VC"/>
      <sheetName val="CPVC _Sieu truong"/>
      <sheetName val="Cuoc Bo sung"/>
      <sheetName val="Chi phi trung chuyen"/>
      <sheetName val="CPVC_DenChanCT"/>
      <sheetName val="CPVC_588"/>
      <sheetName val="CuocDM"/>
      <sheetName val="CPTC_588"/>
      <sheetName val="CTCM_VC"/>
      <sheetName val="BuGCM_VC"/>
      <sheetName val="BuNLTL_VC"/>
      <sheetName val="NC_TC"/>
      <sheetName val="PT_BVC_CV"/>
      <sheetName val="LuongCNXD_Tong"/>
      <sheetName val="LuongCN_XD"/>
      <sheetName val="LuongCN_XD1"/>
      <sheetName val="LuongCN_XD2"/>
      <sheetName val="LuongCNLM_Tong"/>
      <sheetName val="LuongCN_LaiMay1"/>
      <sheetName val="LuongCN_LaiMay2"/>
      <sheetName val="LuongCN_LaiMay"/>
      <sheetName val="Chiet tinh don gia may"/>
      <sheetName val="Bu gia may"/>
      <sheetName val="Bu NL_TL"/>
      <sheetName val="Dau vao ca may"/>
      <sheetName val="Phan tich bu ca may"/>
      <sheetName val="LuongCN"/>
      <sheetName val="HMC_Goithau"/>
      <sheetName val="CongNhat"/>
      <sheetName val="Tamtinh"/>
      <sheetName val="DGCT_Goithau"/>
      <sheetName val="Duthau_HM"/>
      <sheetName val="HD_Trongoi"/>
      <sheetName val="HD_DGCodinh"/>
      <sheetName val="HD_DGDieuchinh"/>
      <sheetName val="NT_GD"/>
      <sheetName val="QLNT"/>
      <sheetName val="PL03a_A"/>
      <sheetName val="PL03a"/>
      <sheetName val="QLTU"/>
      <sheetName val="Setting"/>
      <sheetName val="THKP_Nhom"/>
      <sheetName val="Option"/>
      <sheetName val="_x0000__x0000__x0000__x0000__x0000__x0000__x0000__x0000_"/>
      <sheetName val="CM Phan tich"/>
      <sheetName val="CM Du lieu"/>
      <sheetName val="NC Chiet tinh"/>
      <sheetName val="CM Chenh lech"/>
      <sheetName val="CM Chiet tinh"/>
      <sheetName val="Tra cuu 957"/>
      <sheetName val="TDT"/>
      <sheetName val="DESIGN"/>
      <sheetName val="DLbandau"/>
      <sheetName val="Luat&amp;VBXD"/>
      <sheetName val="DEMO Phuong an kinh doanh"/>
      <sheetName val="CPVC"/>
      <sheetName val="Gia VC"/>
      <sheetName val="Gia VLBQ"/>
      <sheetName val="MHDG"/>
      <sheetName val="GCT"/>
      <sheetName val="THHP"/>
      <sheetName val="PTHP"/>
      <sheetName val="Bia"/>
      <sheetName val="Info"/>
      <sheetName val="HS_957"/>
      <sheetName val="Gld"/>
      <sheetName val="Gtb"/>
      <sheetName val="Gdtcg"/>
      <sheetName val="foxz"/>
      <sheetName val="13.BANG CT"/>
      <sheetName val="14.MMUS GIUA NHIP"/>
      <sheetName val="4.HSPBngang"/>
      <sheetName val="6.Tinh tai"/>
      <sheetName val="2 NSl"/>
      <sheetName val="17.US CHU tho a_b"/>
      <sheetName val="15.MMUS GOI"/>
      <sheetName val="Du toan "/>
      <sheetName val="PTVT-1-than"/>
      <sheetName val="Bu-than"/>
      <sheetName val="QN"/>
      <sheetName val="Don Gia BTN"/>
      <sheetName val="Menu DT972012"/>
      <sheetName val="Luong cong nhan"/>
      <sheetName val="Luong co ban"/>
      <sheetName val="He thong Luat XD"/>
      <sheetName val="Don gia Khao sat"/>
      <sheetName val="Tong hop khao sat"/>
      <sheetName val="Bang luong"/>
      <sheetName val="Ma khoa chuong trinh"/>
      <sheetName val="Gioi thieu phan mem"/>
      <sheetName val="Phan tich vat tu (2)"/>
      <sheetName val="Gia tri vat tu (2)"/>
      <sheetName val="Chenh lech vat tu (2)"/>
      <sheetName val="Don gia chi tiet (2)"/>
      <sheetName val="Du thau (2)"/>
      <sheetName val="Chenh lech va4 tu"/>
      <sheetName val="Tu van Thhet k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Dutoan2001</v>
          </cell>
        </row>
      </sheetData>
      <sheetData sheetId="13" refreshError="1"/>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sheetData sheetId="94"/>
      <sheetData sheetId="95"/>
      <sheetData sheetId="96"/>
      <sheetData sheetId="97" refreshError="1"/>
      <sheetData sheetId="98" refreshError="1"/>
      <sheetData sheetId="99" refreshError="1"/>
      <sheetData sheetId="100" refreshError="1"/>
      <sheetData sheetId="101"/>
      <sheetData sheetId="102"/>
      <sheetData sheetId="103" refreshError="1"/>
      <sheetData sheetId="104" refreshError="1"/>
      <sheetData sheetId="105" refreshError="1"/>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sheetData sheetId="118"/>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refreshError="1"/>
      <sheetData sheetId="131" refreshError="1"/>
      <sheetData sheetId="132" refreshError="1"/>
      <sheetData sheetId="133" refreshError="1"/>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sheetData sheetId="225"/>
      <sheetData sheetId="226"/>
      <sheetData sheetId="227"/>
      <sheetData sheetId="228"/>
      <sheetData sheetId="229"/>
      <sheetData sheetId="230"/>
      <sheetData sheetId="231"/>
      <sheetData sheetId="232"/>
      <sheetData sheetId="233"/>
      <sheetData sheetId="234"/>
      <sheetData sheetId="235" refreshError="1"/>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i chung"/>
      <sheetName val="BANCO (3)"/>
      <sheetName val="MT TW in (2)"/>
      <sheetName val="PL III CTrinh (2)"/>
      <sheetName val="PL IV nganh (2)"/>
      <sheetName val="MT DPin (3)"/>
      <sheetName val="TH in (2)"/>
      <sheetName val="PLIb"/>
      <sheetName val="PLIIIb"/>
      <sheetName val="BANCO (2)"/>
      <sheetName val="MT DPin (2)"/>
      <sheetName val="THSS"/>
      <sheetName val="THSS (3)"/>
      <sheetName val="THSS (4)"/>
      <sheetName val="THSS (6)"/>
      <sheetName val="THSS (5)"/>
      <sheetName val="THSS (7)"/>
      <sheetName val="PL III CTrinh (3)"/>
      <sheetName val="PL IV nganh (3)"/>
      <sheetName val="PL III CTrinh"/>
      <sheetName val="PL IV nganh"/>
      <sheetName val="TH 2016-2020-gom CTMTQG"/>
      <sheetName val="SS dia phuong"/>
      <sheetName val="TH 2016-2020 -Kgom CTMTQG"/>
      <sheetName val="TH in"/>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TH phan bo  17.9.2015_Thu"/>
      <sheetName val="Chi_chung"/>
      <sheetName val="BANCO_(3)"/>
      <sheetName val="MT_TW_in_(2)"/>
      <sheetName val="PL_III_CTrinh_(2)"/>
      <sheetName val="PL_IV_nganh_(2)"/>
      <sheetName val="MT_DPin_(3)"/>
      <sheetName val="TH_in_(2)"/>
      <sheetName val="BANCO_(2)"/>
      <sheetName val="MT_DPin_(2)"/>
      <sheetName val="THSS_(3)"/>
      <sheetName val="THSS_(4)"/>
      <sheetName val="THSS_(6)"/>
      <sheetName val="THSS_(5)"/>
      <sheetName val="THSS_(7)"/>
      <sheetName val="PL_III_CTrinh_(3)"/>
      <sheetName val="PL_IV_nganh_(3)"/>
      <sheetName val="PL_III_CTrinh"/>
      <sheetName val="PL_IV_nganh"/>
      <sheetName val="TH_2016-2020-gom_CTMTQG"/>
      <sheetName val="SS_dia_phuong"/>
      <sheetName val="TH_2016-2020_-Kgom_CTMTQG"/>
      <sheetName val="TH_in"/>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TH_phan_bo__17_9_2015_Thu"/>
      <sheetName val="DONGIA"/>
      <sheetName val="DON GIA"/>
      <sheetName val="DG"/>
      <sheetName val="Tiepdia"/>
      <sheetName val="TDTKP"/>
      <sheetName val="NC"/>
      <sheetName val="PLI CTrinh"/>
      <sheetName val="Du_lieu"/>
      <sheetName val="IBASE"/>
      <sheetName val="NSĐP"/>
      <sheetName val="data"/>
      <sheetName val="PBDT THU"/>
      <sheetName val="chi tiet TBA"/>
    </sheetNames>
    <sheetDataSet>
      <sheetData sheetId="0" refreshError="1"/>
      <sheetData sheetId="1">
        <row r="122">
          <cell r="I122">
            <v>6.7156099999999999</v>
          </cell>
        </row>
      </sheetData>
      <sheetData sheetId="2">
        <row r="29">
          <cell r="K29">
            <v>49327</v>
          </cell>
        </row>
      </sheetData>
      <sheetData sheetId="3" refreshError="1"/>
      <sheetData sheetId="4" refreshError="1"/>
      <sheetData sheetId="5" refreshError="1"/>
      <sheetData sheetId="6" refreshError="1"/>
      <sheetData sheetId="7" refreshError="1"/>
      <sheetData sheetId="8" refreshError="1"/>
      <sheetData sheetId="9">
        <row r="123">
          <cell r="F123">
            <v>4.5632445555441416E-2</v>
          </cell>
        </row>
      </sheetData>
      <sheetData sheetId="10">
        <row r="99">
          <cell r="BP99">
            <v>6.7156099999999999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3">
          <cell r="B13" t="str">
            <v>TỔNG SỐ</v>
          </cell>
        </row>
      </sheetData>
      <sheetData sheetId="26"/>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ow r="122">
          <cell r="I122">
            <v>6.7156099999999999</v>
          </cell>
        </row>
      </sheetData>
      <sheetData sheetId="52">
        <row r="29">
          <cell r="K29">
            <v>49327</v>
          </cell>
        </row>
      </sheetData>
      <sheetData sheetId="53">
        <row r="99">
          <cell r="BP99">
            <v>6.7156099999999999</v>
          </cell>
        </row>
      </sheetData>
      <sheetData sheetId="54"/>
      <sheetData sheetId="55"/>
      <sheetData sheetId="56">
        <row r="122">
          <cell r="I122">
            <v>6.7156099999999999</v>
          </cell>
        </row>
      </sheetData>
      <sheetData sheetId="57">
        <row r="29">
          <cell r="K29">
            <v>49327</v>
          </cell>
        </row>
      </sheetData>
      <sheetData sheetId="58">
        <row r="99">
          <cell r="BP99">
            <v>6.7156099999999999</v>
          </cell>
        </row>
      </sheetData>
      <sheetData sheetId="59"/>
      <sheetData sheetId="60"/>
      <sheetData sheetId="61">
        <row r="122">
          <cell r="I122">
            <v>6.7156099999999999</v>
          </cell>
        </row>
      </sheetData>
      <sheetData sheetId="62">
        <row r="29">
          <cell r="K29">
            <v>49327</v>
          </cell>
        </row>
      </sheetData>
      <sheetData sheetId="63">
        <row r="99">
          <cell r="BP99">
            <v>6.7156099999999999</v>
          </cell>
        </row>
      </sheetData>
      <sheetData sheetId="64"/>
      <sheetData sheetId="65"/>
      <sheetData sheetId="66"/>
      <sheetData sheetId="67">
        <row r="123">
          <cell r="F123">
            <v>4.5632445555441416E-2</v>
          </cell>
        </row>
      </sheetData>
      <sheetData sheetId="68">
        <row r="99">
          <cell r="BP99">
            <v>6.7156099999999999</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 sheetId="93"/>
      <sheetData sheetId="94" refreshError="1"/>
      <sheetData sheetId="95" refreshError="1"/>
      <sheetData sheetId="96" refreshError="1"/>
      <sheetData sheetId="97" refreshError="1"/>
      <sheetData sheetId="98" refreshError="1"/>
      <sheetData sheetId="99" refreshError="1"/>
      <sheetData sheetId="10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PLI_CTrinh"/>
    </sheetNames>
    <sheetDataSet>
      <sheetData sheetId="0" refreshError="1">
        <row r="10">
          <cell r="CN10">
            <v>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2">
          <cell r="K122">
            <v>6.7156099999999999</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SĐP"/>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 67"/>
      <sheetName val="XL4Poppy"/>
      <sheetName val="T.GIANG"/>
      <sheetName val="THCT"/>
      <sheetName val="THDZ0,4"/>
      <sheetName val="TH DZ35"/>
      <sheetName val="THTram"/>
      <sheetName val="TTDZ22"/>
      <sheetName val="149-2"/>
      <sheetName val="T.So_chung"/>
      <sheetName val="#REF"/>
      <sheetName val="DG vat tu"/>
      <sheetName val="INDOICHIEU"/>
      <sheetName val="Sheet1"/>
      <sheetName val="khung ten TD"/>
      <sheetName val="ChiTietDZ"/>
      <sheetName val="VuaBT"/>
      <sheetName val="UP"/>
      <sheetName val="NHAP DU LIEU"/>
      <sheetName val="ESTI."/>
      <sheetName val="DI-ESTI"/>
      <sheetName val="6호기"/>
      <sheetName val="SL"/>
      <sheetName val="HE SO"/>
      <sheetName val="camayTT01"/>
      <sheetName val="Main"/>
      <sheetName val="MTO REV.2(ARMOR)"/>
      <sheetName val="Tro giup"/>
      <sheetName val="SL dau tien"/>
      <sheetName val="HSKVUC"/>
      <sheetName val="TienLuong"/>
      <sheetName val="Quantity"/>
      <sheetName val="CHITIET VL-NC-TT -1p"/>
      <sheetName val="TH"/>
      <sheetName val="tl"/>
      <sheetName val="Names"/>
      <sheetName val="R&amp;P"/>
      <sheetName val="Payment"/>
      <sheetName val="LE"/>
      <sheetName val="Mo M2"/>
      <sheetName val="chitiet"/>
      <sheetName val="Chung"/>
      <sheetName val="HG"/>
      <sheetName val="Weather"/>
      <sheetName val="Nghỉ lễ"/>
      <sheetName val="Sheet2"/>
      <sheetName val="SILICATE"/>
      <sheetName val="TH kinh phi"/>
      <sheetName val="4.TMDT"/>
      <sheetName val="Help"/>
      <sheetName val="tra-vat-lieu"/>
      <sheetName val="Liet ke"/>
      <sheetName val="TBA XDM"/>
      <sheetName val="M_67"/>
      <sheetName val="M_671"/>
      <sheetName val="T_GIANG"/>
      <sheetName val="T_So_chung"/>
      <sheetName val="TH_DZ35"/>
      <sheetName val="DG_vat_tu"/>
      <sheetName val="NHAP_DU_LIEU"/>
      <sheetName val="coctuatrenda"/>
      <sheetName val="revised#1"/>
      <sheetName val="DATA"/>
      <sheetName val="ABB_Trans"/>
      <sheetName val="Main Feeder"/>
      <sheetName val="Capacitor"/>
      <sheetName val="Input_Data-1"/>
      <sheetName val="PE Wire"/>
      <sheetName val="XLPE_Cable"/>
      <sheetName val="대비"/>
      <sheetName val="dtxl"/>
      <sheetName val="Gia VL den HT"/>
      <sheetName val="DG 285"/>
      <sheetName val="Keothep"/>
      <sheetName val="m doc"/>
      <sheetName val="GVT"/>
      <sheetName val="chi tiet TBA"/>
      <sheetName val="DLdauvao"/>
      <sheetName val="DINH_MUC"/>
      <sheetName val="TH_KHOAN"/>
      <sheetName val="TH TB+XD"/>
      <sheetName val="Đầu vào"/>
      <sheetName val="MHSCT"/>
      <sheetName val="giathanh1"/>
      <sheetName val="dongia (2)"/>
      <sheetName val="thao-go"/>
      <sheetName val="Bang chiet tinh TBA"/>
      <sheetName val="CB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u_lieu"/>
      <sheetName val="KH-Q1,Q2,01"/>
      <sheetName val="TONGKE3p "/>
      <sheetName val="TDTKP"/>
      <sheetName val="DON GIA"/>
      <sheetName val="TONG HOP VL-NC"/>
      <sheetName val="TNHCHINH"/>
      <sheetName val="CHITIET VL-NC-TT -1p"/>
      <sheetName val="TDTKP1"/>
      <sheetName val="phuluc1"/>
      <sheetName val="TONG HOP VL-NC TT"/>
      <sheetName val="KPVC-BD "/>
      <sheetName val="#REF"/>
      <sheetName val="gvl"/>
      <sheetName val="Tiepdia"/>
      <sheetName val="CHITIET VL-NC-TT-3p"/>
      <sheetName val="VCV-BE-TONG"/>
      <sheetName val="chitiet"/>
      <sheetName val="VC"/>
      <sheetName val="CHITIET VL-NC"/>
      <sheetName val="THPDMoi  (2)"/>
      <sheetName val="t-h HA THE"/>
      <sheetName val="giathanh1"/>
      <sheetName val="TONGKE-HT"/>
      <sheetName val="LKVL-CK-HT-GD1"/>
      <sheetName val="TH VL, NC, DDHT Thanhphuoc"/>
      <sheetName val="dongia (2)"/>
      <sheetName val="DG"/>
      <sheetName val="DONGIA"/>
      <sheetName val="chitimc"/>
      <sheetName val="dtxl"/>
      <sheetName val="gtrinh"/>
      <sheetName val="lam-moi"/>
      <sheetName val="TH XL"/>
      <sheetName val="thao-go"/>
      <sheetName val="Tam"/>
      <sheetName val="BAOGIATHANG"/>
      <sheetName val="vanchuyen TC"/>
      <sheetName val="DAODAT"/>
      <sheetName val="dongiaXD"/>
      <sheetName val="_REF"/>
      <sheetName val="CHITIET VL_NC"/>
      <sheetName val="dongia _2_"/>
      <sheetName val="lam_moi"/>
      <sheetName val="thao_go"/>
      <sheetName val="KH_Q1_Q2_01"/>
      <sheetName val="TONG HOP VL_NC"/>
      <sheetName val="CHITIET VL_NC_TT _1p"/>
      <sheetName val="TONG HOP VL_NC TT"/>
      <sheetName val="KPVC_BD "/>
      <sheetName val="CHITIET VL_NC_TT_3p"/>
      <sheetName val="VCV_BE_TONG"/>
      <sheetName val="THPDMoi  _2_"/>
      <sheetName val="t_h HA THE"/>
      <sheetName val="TONGKE_HT"/>
      <sheetName val="LKVL_CK_HT_GD1"/>
      <sheetName val="TH VL_ NC_ DDHT Thanhphuoc"/>
      <sheetName val="Sheet3"/>
      <sheetName val="pÿÿluc1"/>
      <sheetName val="KPVÿÿBD "/>
      <sheetName val="general requirements"/>
      <sheetName val="CT Thang Mo"/>
      <sheetName val="CT  PL"/>
      <sheetName val="KC-moi"/>
      <sheetName val="BAOGIATHA_x000e_G"/>
      <sheetName val="TH-XL"/>
      <sheetName val="test"/>
      <sheetName val="Sheet2"/>
      <sheetName val="Sheet1"/>
      <sheetName val="DG-VL"/>
      <sheetName val="DG_CM"/>
      <sheetName val="p轨uluc1"/>
      <sheetName val="p?uluc1"/>
      <sheetName val="cdps"/>
      <sheetName val="dg-VTu"/>
      <sheetName val="ptvt_dg"/>
      <sheetName val="TONGKE3p_"/>
      <sheetName val="DON_GIA"/>
      <sheetName val="TONG_HOP_VL-NC"/>
      <sheetName val="CHITIET_VL-NC-TT_-1p"/>
      <sheetName val="TONG_HOP_VL-NC_TT"/>
      <sheetName val="KPVC-BD_"/>
      <sheetName val="CHITIET_VL-NC-TT-3p"/>
      <sheetName val="CHITIET_VL-NC"/>
      <sheetName val="THPDMoi__(2)"/>
      <sheetName val="t-h_HA_THE"/>
      <sheetName val="TH_VL,_NC,_DDHT_Thanhphuoc"/>
      <sheetName val="dongia_(2)"/>
      <sheetName val="TH_XL"/>
      <sheetName val="vanchuyen_TC"/>
      <sheetName val="CHITIET_VL_NC"/>
      <sheetName val="dongia__2_"/>
      <sheetName val="general_requirements"/>
      <sheetName val="TONG_HOP_VL_NC"/>
      <sheetName val="CHITIET_VL_NC_TT__1p"/>
      <sheetName val="TONG_HOP_VL_NC_TT"/>
      <sheetName val="KPVC_BD_"/>
      <sheetName val="CHITIET_VL_NC_TT_3p"/>
      <sheetName val="THPDMoi___2_"/>
      <sheetName val="t_h_HA_THE"/>
      <sheetName val="TH_VL__NC__DDHT_Thanhphuoc"/>
      <sheetName val="CT_Thang_Mo"/>
      <sheetName val="CT__PL"/>
      <sheetName val="KPVÿÿBD_"/>
      <sheetName val="TH VL, NC, DDHÿÿThanÿÿhuoc"/>
      <sheetName val="LOGO"/>
      <sheetName val="Export Table"/>
      <sheetName val="DIALOGDUTOAN"/>
      <sheetName val="Program"/>
      <sheetName val="Phantich"/>
      <sheetName val="ProExtra"/>
      <sheetName val="Main"/>
      <sheetName val="TV142000_TK012000"/>
      <sheetName val="Module1"/>
      <sheetName val="p_uluc1"/>
      <sheetName val="Thuc thanh"/>
      <sheetName val="Bu_vat_lieu"/>
      <sheetName val="Bang gia tong hop"/>
      <sheetName val="MTP"/>
      <sheetName val="BTHDT"/>
      <sheetName val="TONG_x000b_E3p "/>
      <sheetName val="T_x000e_HCHINH"/>
      <sheetName val="ch)tiet"/>
      <sheetName val="LKVL-CK_x000d_HT-GD1"/>
      <sheetName val="LKVL-CK_x000a_HT-GD1"/>
      <sheetName val="12 th 2008"/>
      <sheetName val="T.Tinh"/>
      <sheetName val="LKVL-CK_HT-GD1"/>
      <sheetName val="XL4Poppy"/>
      <sheetName val="MTO REV.2(ARMOR)"/>
      <sheetName val="BANG KL"/>
      <sheetName val="VCV_x000d_BE-TONG"/>
      <sheetName val="VCV_x000a_BE-TONG"/>
      <sheetName val="M15BHYT"/>
      <sheetName val="VCV_BE-TONG"/>
      <sheetName val="DTTC"/>
      <sheetName val="XXXXXXXX"/>
      <sheetName val="Language"/>
      <sheetName val="S.A5"/>
      <sheetName val="Trich quy"/>
      <sheetName val="136-336"/>
      <sheetName val="S.BS"/>
      <sheetName val="S.FA "/>
      <sheetName val="S.RPT-bal"/>
      <sheetName val="S.RPT-tran"/>
      <sheetName val="C.RPT-trans"/>
      <sheetName val="C.RPT-bal"/>
      <sheetName val="Lai lo dau tu"/>
      <sheetName val="DC sai soat 09"/>
      <sheetName val="S.WTB"/>
      <sheetName val="S.Note"/>
      <sheetName val="C.FA"/>
      <sheetName val="For FS presentation"/>
      <sheetName val="S.FS"/>
      <sheetName val="ĐC Bo sung"/>
      <sheetName val="C.A5"/>
      <sheetName val="MI"/>
      <sheetName val="C.FS"/>
      <sheetName val="S.RE"/>
      <sheetName val="FS by entity"/>
      <sheetName val="C.RE"/>
      <sheetName val="S.CIT"/>
      <sheetName val="C.WTB"/>
      <sheetName val="C.CIT"/>
      <sheetName val="C.Note"/>
      <sheetName val="Tax loss"/>
      <sheetName val="C.Interco-bal"/>
      <sheetName val="C.Interco-trans"/>
      <sheetName val="C.Loan"/>
      <sheetName val="RE-HO-rec"/>
      <sheetName val="S.Loan"/>
      <sheetName val="C.Interco-Unrealised profit"/>
      <sheetName val="C.Segment"/>
      <sheetName val="Tax Loss carried forward"/>
      <sheetName val="C.EPS"/>
      <sheetName val="C.Associates"/>
      <sheetName val="C.Phu Hoang Anh"/>
      <sheetName val="C.An Tien"/>
      <sheetName val="C.Me Kong"/>
      <sheetName val="C.Translation reserve-Bangkok"/>
      <sheetName val="C.Translation reserve-Attopeu"/>
      <sheetName val="Gw.TR"/>
      <sheetName val="Gw.GM"/>
      <sheetName val="Gw.AT"/>
      <sheetName val="Gw.MT"/>
      <sheetName val="C.Commitments"/>
      <sheetName val="TNHC"/>
      <sheetName val="kinh phí XD"/>
      <sheetName val="AV Ha the"/>
      <sheetName val="단면 (2)"/>
      <sheetName val="Dinh nghia"/>
      <sheetName val="Tie0dia"/>
      <sheetName val="T_x0008_PDMoi  (2)"/>
      <sheetName val="DONGI_x0001_"/>
      <sheetName val="chiti-c"/>
      <sheetName val="vanchuyen T_x0003_"/>
      <sheetName val="CHITIET VL_NC_x001f_TT _1p"/>
      <sheetName val="CHI_x0014_IET VL__x000e_C_TT_3p"/>
      <sheetName val="dongia _x001f_2_"/>
      <sheetName val="lam_m/i"/>
      <sheetName val="t(ao_go"/>
      <sheetName val="bal"/>
      <sheetName val="22-08"/>
      <sheetName val="DAMNEN KHONG HC"/>
      <sheetName val="dochat"/>
      <sheetName val="DAM NEN HC"/>
      <sheetName val="PNT-QUOT-#3"/>
      <sheetName val="COAT&amp;WRAP-QIOT-#3"/>
      <sheetName val="Other Note-2008"/>
      <sheetName val="01VT(R)"/>
      <sheetName val="CHU NHIEM"/>
      <sheetName val="TONGKE3p_1"/>
      <sheetName val="DON_GIA1"/>
      <sheetName val="TONG_HOP_VL-NC1"/>
      <sheetName val="CHITIET_VL-NC-TT_-1p1"/>
      <sheetName val="TONG_HOP_VL-NC_TT1"/>
      <sheetName val="KPVC-BD_1"/>
      <sheetName val="CHITIET_VL-NC-TT-3p1"/>
      <sheetName val="CHITIET_VL-NC1"/>
      <sheetName val="THPDMoi__(2)1"/>
      <sheetName val="t-h_HA_THE1"/>
      <sheetName val="TH_VL,_NC,_DDHT_Thanhphuoc1"/>
      <sheetName val="dongia_(2)1"/>
      <sheetName val="TH_XL1"/>
      <sheetName val="vanchuyen_TC1"/>
      <sheetName val="TONG_HOP_VL_NC1"/>
      <sheetName val="CHITIET_VL_NC_TT__1p1"/>
      <sheetName val="TONG_HOP_VL_NC_TT1"/>
      <sheetName val="KPVC_BD_1"/>
      <sheetName val="CHITIET_VL_NC_TT_3p1"/>
      <sheetName val="CHITIET_VL_NC1"/>
      <sheetName val="THPDMoi___2_1"/>
      <sheetName val="t_h_HA_THE1"/>
      <sheetName val="TH_VL__NC__DDHT_Thanhphuoc1"/>
      <sheetName val="dongia__2_1"/>
      <sheetName val="general_requirements1"/>
      <sheetName val="KPVÿÿBD_1"/>
      <sheetName val="CT_Thang_Mo1"/>
      <sheetName val="CT__PL1"/>
      <sheetName val="BAOGIATHAG"/>
      <sheetName val="TONGKE3p_2"/>
      <sheetName val="DON_GIA2"/>
      <sheetName val="TONG_HOP_VL-NC2"/>
      <sheetName val="CHITIET_VL-NC-TT_-1p2"/>
      <sheetName val="TONG_HOP_VL-NC_TT2"/>
      <sheetName val="KPVC-BD_2"/>
      <sheetName val="CHITIET_VL-NC-TT-3p2"/>
      <sheetName val="CHITIET_VL-NC2"/>
      <sheetName val="THPDMoi__(2)2"/>
      <sheetName val="t-h_HA_THE2"/>
      <sheetName val="TH_VL,_NC,_DDHT_Thanhphuoc2"/>
      <sheetName val="dongia_(2)2"/>
      <sheetName val="TH_XL2"/>
      <sheetName val="vanchuyen_TC2"/>
      <sheetName val="TONG_HOP_VL_NC2"/>
      <sheetName val="CHITIET_VL_NC_TT__1p2"/>
      <sheetName val="TONG_HOP_VL_NC_TT2"/>
      <sheetName val="KPVC_BD_2"/>
      <sheetName val="CHITIET_VL_NC_TT_3p2"/>
      <sheetName val="CHITIET_VL_NC2"/>
      <sheetName val="THPDMoi___2_2"/>
      <sheetName val="t_h_HA_THE2"/>
      <sheetName val="TH_VL__NC__DDHT_Thanhphuoc2"/>
      <sheetName val="dongia__2_2"/>
      <sheetName val="TONGKE3p_3"/>
      <sheetName val="DON_GIA3"/>
      <sheetName val="TONG_HOP_VL-NC3"/>
      <sheetName val="CHITIET_VL-NC-TT_-1p3"/>
      <sheetName val="TONG_HOP_VL-NC_TT3"/>
      <sheetName val="KPVC-BD_3"/>
      <sheetName val="CHITIET_VL-NC-TT-3p3"/>
      <sheetName val="CHITIET_VL-NC3"/>
      <sheetName val="THPDMoi__(2)3"/>
      <sheetName val="t-h_HA_THE3"/>
      <sheetName val="TH_VL,_NC,_DDHT_Thanhphuoc3"/>
      <sheetName val="dongia_(2)3"/>
      <sheetName val="TH_XL3"/>
      <sheetName val="vanchuyen_TC3"/>
      <sheetName val="TONG_HOP_VL_NC3"/>
      <sheetName val="CHITIET_VL_NC_TT__1p3"/>
      <sheetName val="TONG_HOP_VL_NC_TT3"/>
      <sheetName val="KPVC_BD_3"/>
      <sheetName val="CHITIET_VL_NC_TT_3p3"/>
      <sheetName val="CHITIET_VL_NC3"/>
      <sheetName val="THPDMoi___2_3"/>
      <sheetName val="t_h_HA_THE3"/>
      <sheetName val="TH_VL__NC__DDHT_Thanhphuoc3"/>
      <sheetName val="dongia__2_3"/>
      <sheetName val="TONGKE3p_4"/>
      <sheetName val="DON_GIA4"/>
      <sheetName val="TONG_HOP_VL-NC4"/>
      <sheetName val="CHITIET_VL-NC-TT_-1p4"/>
      <sheetName val="TONG_HOP_VL-NC_TT4"/>
      <sheetName val="KPVC-BD_4"/>
      <sheetName val="CHITIET_VL-NC-TT-3p4"/>
      <sheetName val="CHITIET_VL-NC4"/>
      <sheetName val="THPDMoi__(2)4"/>
      <sheetName val="t-h_HA_THE4"/>
      <sheetName val="TH_VL,_NC,_DDHT_Thanhphuoc4"/>
      <sheetName val="dongia_(2)4"/>
      <sheetName val="TH_XL4"/>
      <sheetName val="vanchuyen_TC4"/>
      <sheetName val="TONG_HOP_VL_NC4"/>
      <sheetName val="CHITIET_VL_NC_TT__1p4"/>
      <sheetName val="TONG_HOP_VL_NC_TT4"/>
      <sheetName val="KPVC_BD_4"/>
      <sheetName val="CHITIET_VL_NC_TT_3p4"/>
      <sheetName val="CHITIET_VL_NC4"/>
      <sheetName val="THPDMoi___2_4"/>
      <sheetName val="t_h_HA_THE4"/>
      <sheetName val="TH_VL__NC__DDHT_Thanhphuoc4"/>
      <sheetName val="dongia__2_4"/>
      <sheetName val="BAOGIATHA_x005f_x000e_G"/>
      <sheetName val="S_A5"/>
      <sheetName val="Trich_quy"/>
      <sheetName val="S_BS"/>
      <sheetName val="S_FA_"/>
      <sheetName val="S_RPT-bal"/>
      <sheetName val="S_RPT-tran"/>
      <sheetName val="C_RPT-trans"/>
      <sheetName val="C_RPT-bal"/>
      <sheetName val="Lai_lo_dau_tu"/>
      <sheetName val="DC_sai_soat_09"/>
      <sheetName val="S_WTB"/>
      <sheetName val="S_Note"/>
      <sheetName val="C_FA"/>
      <sheetName val="For_FS_presentation"/>
      <sheetName val="S_FS"/>
      <sheetName val="ĐC_Bo_sung"/>
      <sheetName val="C_A5"/>
      <sheetName val="C_FS"/>
      <sheetName val="S_RE"/>
      <sheetName val="FS_by_entity"/>
      <sheetName val="C_RE"/>
      <sheetName val="S_CIT"/>
      <sheetName val="C_WTB"/>
      <sheetName val="C_CIT"/>
      <sheetName val="C_Note"/>
      <sheetName val="Tax_loss"/>
      <sheetName val="C_Interco-bal"/>
      <sheetName val="C_Interco-trans"/>
      <sheetName val="C_Loan"/>
      <sheetName val="S_Loan"/>
      <sheetName val="C_Interco-Unrealised_profit"/>
      <sheetName val="C_Segment"/>
      <sheetName val="Tax_Loss_carried_forward"/>
      <sheetName val="C_EPS"/>
      <sheetName val="C_Associates"/>
      <sheetName val="C_Phu_Hoang_Anh"/>
      <sheetName val="C_An_Tien"/>
      <sheetName val="C_Me_Kong"/>
      <sheetName val="C_Translation_reserve-Bangkok"/>
      <sheetName val="C_Translation_reserve-Attopeu"/>
      <sheetName val="Gw_TR"/>
      <sheetName val="Gw_GM"/>
      <sheetName val="Gw_AT"/>
      <sheetName val="Gw_MT"/>
      <sheetName val="C_Commitments"/>
      <sheetName val="kinh_phí_XD"/>
      <sheetName val="THTDT"/>
      <sheetName val=""/>
      <sheetName val="DG-Don v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sheetData sheetId="105" refreshError="1"/>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sheetData sheetId="270"/>
      <sheetData sheetId="271"/>
      <sheetData sheetId="272"/>
      <sheetData sheetId="273"/>
      <sheetData sheetId="274"/>
      <sheetData sheetId="275"/>
      <sheetData sheetId="276"/>
      <sheetData sheetId="277"/>
      <sheetData sheetId="278"/>
      <sheetData sheetId="279"/>
      <sheetData sheetId="280"/>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 2"/>
      <sheetName val="Gui chu Lam Anh"/>
    </sheetNames>
    <definedNames>
      <definedName name="So_Xau" refersTo="#REF!"/>
    </definedNames>
    <sheetDataSet>
      <sheetData sheetId="0"/>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Von DTPT"/>
      <sheetName val="PLII"/>
      <sheetName val="PLIII-TH"/>
      <sheetName val="PL IV (CDNSDP)"/>
      <sheetName val="PLkeo theo 570"/>
      <sheetName val="dieu chinh nuong ngoai"/>
      <sheetName val="Sheet2"/>
      <sheetName val="Sheet3"/>
      <sheetName val="PLII "/>
      <sheetName val="Phan bo 5nghin"/>
      <sheetName val="PLII  (3)"/>
      <sheetName val="BM 1 NSNN"/>
      <sheetName val="BM 2 NGANH"/>
      <sheetName val="PLI DTPT"/>
      <sheetName val="PLII CTrinh"/>
      <sheetName val="PLIII Nganh"/>
      <sheetName val="PLIV TH (cu)"/>
      <sheetName val="PLIV TH"/>
      <sheetName val="MTTW (in)"/>
      <sheetName val="DT theo MT (DP) (in)"/>
      <sheetName val="PL VII (CDNSDP)"/>
      <sheetName val="BANCO5 (in)"/>
      <sheetName val="PLIIIb (2)"/>
      <sheetName val="PLIIIb (3)"/>
      <sheetName val="PLIII"/>
      <sheetName val="MTTW"/>
      <sheetName val="DT theo MT (DP)"/>
      <sheetName val="BANCO"/>
      <sheetName val="Cocauin (2)"/>
      <sheetName val="Cocaunguon (2)"/>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s>
    <sheetDataSet>
      <sheetData sheetId="0"/>
      <sheetData sheetId="1"/>
      <sheetData sheetId="2"/>
      <sheetData sheetId="3"/>
      <sheetData sheetId="4"/>
      <sheetData sheetId="5"/>
      <sheetData sheetId="6"/>
      <sheetData sheetId="7"/>
      <sheetData sheetId="8"/>
      <sheetData sheetId="9"/>
      <sheetData sheetId="10"/>
      <sheetData sheetId="11">
        <row r="113">
          <cell r="O113">
            <v>0.14000000000000001</v>
          </cell>
        </row>
      </sheetData>
      <sheetData sheetId="12"/>
      <sheetData sheetId="13"/>
      <sheetData sheetId="14"/>
      <sheetData sheetId="15"/>
      <sheetData sheetId="16"/>
      <sheetData sheetId="17">
        <row r="17">
          <cell r="I17">
            <v>89020</v>
          </cell>
        </row>
      </sheetData>
      <sheetData sheetId="18"/>
      <sheetData sheetId="19"/>
      <sheetData sheetId="20"/>
      <sheetData sheetId="21"/>
      <sheetData sheetId="22"/>
      <sheetData sheetId="23"/>
      <sheetData sheetId="24"/>
      <sheetData sheetId="25"/>
      <sheetData sheetId="26">
        <row r="13">
          <cell r="N13">
            <v>2523825</v>
          </cell>
        </row>
      </sheetData>
      <sheetData sheetId="27">
        <row r="123">
          <cell r="E123">
            <v>0.72098016200000004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BII"/>
      <sheetName val="B1"/>
      <sheetName val="B2"/>
      <sheetName val="B1.1"/>
      <sheetName val="b1. 2"/>
      <sheetName val="B1. 3"/>
      <sheetName val="B1. 4"/>
      <sheetName val="B1.5"/>
      <sheetName val="B2 "/>
      <sheetName val="B5"/>
      <sheetName val="B6"/>
      <sheetName val="BM27 (2)"/>
      <sheetName val="BM29 (2)"/>
      <sheetName val="BM32"/>
      <sheetName val="BM38.b"/>
      <sheetName val="BM28"/>
      <sheetName val="ODAKH NSNN"/>
      <sheetName val="NC07 TH TPCP"/>
      <sheetName val="NC08 TPCP KH"/>
      <sheetName val="NC11 PPP"/>
      <sheetName val="BM18 BC nam DP"/>
      <sheetName val="Quy2THDP"/>
      <sheetName val="BM30-da co TT12"/>
      <sheetName val="BM33"/>
      <sheetName val="Quy2TPCPDP"/>
      <sheetName val="BM31-da co TT12"/>
      <sheetName val="BM34-dacoTT12"/>
      <sheetName val="BM26"/>
      <sheetName val="Quy2von khac Dp"/>
      <sheetName val="Sheet1"/>
      <sheetName val="Sheet2"/>
      <sheetName val="B3"/>
      <sheetName val="Sheet4"/>
      <sheetName val="b4"/>
    </sheetNames>
    <sheetDataSet>
      <sheetData sheetId="0" refreshError="1"/>
      <sheetData sheetId="1" refreshError="1">
        <row r="3">
          <cell r="A3" t="str">
            <v>(Kèm theo Công văn số                SKHĐT-TH ngày  tháng 7 năm 2017 của Sở Kế hoạch và Đầu tư)</v>
          </cell>
          <cell r="B3">
            <v>0</v>
          </cell>
          <cell r="C3">
            <v>0</v>
          </cell>
          <cell r="D3">
            <v>0</v>
          </cell>
          <cell r="E3">
            <v>0</v>
          </cell>
          <cell r="F3">
            <v>0</v>
          </cell>
          <cell r="G3">
            <v>0</v>
          </cell>
          <cell r="H3">
            <v>0</v>
          </cell>
          <cell r="I3">
            <v>0</v>
          </cell>
          <cell r="J3">
            <v>0</v>
          </cell>
          <cell r="K3">
            <v>0</v>
          </cell>
          <cell r="L3">
            <v>0</v>
          </cell>
          <cell r="M3">
            <v>0</v>
          </cell>
          <cell r="N3">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eu"/>
      <sheetName val="PLI-CẤP HUYỆN"/>
      <sheetName val="B 1"/>
      <sheetName val="B2"/>
      <sheetName val="Phụ biểu"/>
      <sheetName val="PL I"/>
      <sheetName val="PLI"/>
      <sheetName val="PL  II"/>
      <sheetName val="PLIII"/>
      <sheetName val="PLIIIa"/>
      <sheetName val="PL III"/>
      <sheetName val="P L IV"/>
      <sheetName val="KTN"/>
      <sheetName val="Sheet3"/>
      <sheetName val="Sheet4"/>
      <sheetName val="Sheet2"/>
      <sheetName val="Sheet5"/>
      <sheetName val="PL V"/>
      <sheetName val="PLVI"/>
      <sheetName val="DM NSTW ko tiep tục bo tỉ "/>
      <sheetName val="Sheet8"/>
      <sheetName val="Sheet19"/>
      <sheetName val="Sheet20"/>
      <sheetName val="Sheet6"/>
      <sheetName val="Danh muc ko tiep tuc bo trí"/>
      <sheetName val="Sheet1"/>
      <sheetName val="PLVI-huyen"/>
      <sheetName val="PLVII-so nganh"/>
      <sheetName val="PLVIIa-so nganh"/>
      <sheetName val="PLVIII-cum CN"/>
      <sheetName val="Câp huyen"/>
      <sheetName val="So nganh"/>
      <sheetName val="Cum C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60">
          <cell r="J60">
            <v>89000</v>
          </cell>
        </row>
        <row r="72">
          <cell r="J72">
            <v>107000</v>
          </cell>
        </row>
      </sheetData>
      <sheetData sheetId="27"/>
      <sheetData sheetId="28"/>
      <sheetData sheetId="29"/>
      <sheetData sheetId="30"/>
      <sheetData sheetId="31"/>
      <sheetData sheetId="3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2"/>
      <sheetName val="Sheet4"/>
      <sheetName val="Sheet6"/>
      <sheetName val="Sheet8"/>
      <sheetName val="Bsung thêm"/>
      <sheetName val="Bieu so 5 - ODA"/>
      <sheetName val="Bieu so 6-TPCP"/>
      <sheetName val="Bieu so 8-THDA"/>
      <sheetName val="Bieu 11"/>
      <sheetName val="Danh sach CĐT"/>
      <sheetName val="Danh sáchKH"/>
      <sheetName val="Biêu 11-PPP"/>
      <sheetName val="Bieu so 12- CQQL CTMTQG"/>
      <sheetName val="Bieu so 9-NSTW"/>
      <sheetName val="Bieu so 10 - ung truoc"/>
      <sheetName val="Bieu 1"/>
      <sheetName val="B1"/>
      <sheetName val="B2-PAPB"/>
      <sheetName val="Bieu so 13-CQTH CTMTQG"/>
      <sheetName val="Bieu so 18-von vay NSĐP"/>
      <sheetName val="B20-TDUD"/>
      <sheetName val="B20-NCTDUD"/>
      <sheetName val="GD ĐT"/>
      <sheetName val="B 1"/>
      <sheetName val="Biểu 1-2017 KEO DAI"/>
      <sheetName val="Bieu 1- 2017KD"/>
      <sheetName val="Sheet3"/>
      <sheetName val="Bieu 2-KH 2019"/>
      <sheetName val="Phong TH"/>
      <sheetName val="Bieu1"/>
      <sheetName val="Sheet12"/>
      <sheetName val="B 2"/>
      <sheetName val="Biểu 2"/>
      <sheetName val="Biểu 1"/>
      <sheetName val="Biểu1"/>
      <sheetName val="B2"/>
      <sheetName val="Bieu 3"/>
      <sheetName val="B4-HTCT"/>
      <sheetName val="B3.2"/>
      <sheetName val="B3.3"/>
      <sheetName val="B4-NGuon von"/>
      <sheetName val="TH DM MM2019"/>
      <sheetName val="b5"/>
      <sheetName val="b5- pA PHAN BO"/>
      <sheetName val="B7-thMM"/>
      <sheetName val="Sheet7"/>
      <sheetName val="B7a"/>
      <sheetName val="b7 A"/>
      <sheetName val="TH nhu cau2022"/>
      <sheetName val="P L IV"/>
      <sheetName val="Sheet21"/>
      <sheetName val="B5c"/>
      <sheetName val="B6a-SDD"/>
      <sheetName val="b6C"/>
      <sheetName val="6e"/>
      <sheetName val="B6e "/>
      <sheetName val="B9"/>
      <sheetName val="Sheet1"/>
      <sheetName val="Sheet19"/>
      <sheetName val="chi tietTH nhu caau"/>
      <sheetName val="Sheet18"/>
      <sheetName val="Bieu 3a"/>
      <sheetName val="Sheet9"/>
      <sheetName val="B7"/>
      <sheetName val="b6c- KCH Km"/>
      <sheetName val="Sheet13"/>
      <sheetName val="6f-"/>
      <sheetName val="Bieu 7a MM-ngoai kchkm_thu sdd"/>
      <sheetName val="B7b-Bỏ sung NQ-SKH"/>
      <sheetName val="b8-XSKT"/>
      <sheetName val="B9-GDĐT-TIETKIEMCHI"/>
      <sheetName val="7d"/>
      <sheetName val="giao duc "/>
      <sheetName val="B10 thu hoi"/>
      <sheetName val="MM-KCH kenh muong"/>
      <sheetName val="B1-CV duoi 30%-SKH"/>
      <sheetName val="B2THDM 2020dieu chinh 2019-"/>
      <sheetName val="Bo sung trung han"/>
      <sheetName val="B3-No dong XDCB"/>
      <sheetName val="BS NQ"/>
      <sheetName val="B2-No dongXDCB"/>
      <sheetName val="B4- CDNSDP (Tong so))"/>
      <sheetName val="B7- CDNSDP"/>
      <sheetName val="Giai trinh cua So KHDT"/>
      <sheetName val="B9-XSKT"/>
      <sheetName val="B8-Tien hoan tra von vay"/>
      <sheetName val="Bieu 10 -Bao cao"/>
      <sheetName val="B10-NVSHNN"/>
      <sheetName val="Sheet10"/>
      <sheetName val="Sheet5"/>
      <sheetName val="Diêu chinh Tang TMDT"/>
      <sheetName val="b3-cv bs"/>
      <sheetName val="b 4cv"/>
      <sheetName val="Sheet11"/>
      <sheetName val="Sheet15"/>
      <sheetName val="Sheet16"/>
      <sheetName val="Sheet17"/>
      <sheetName val="Sheet23"/>
      <sheetName val="Sheet27"/>
      <sheetName val="Bieu5b-ODA"/>
      <sheetName val="B5a-KCM"/>
      <sheetName val="58"/>
      <sheetName val="B6-MMXSKT"/>
      <sheetName val="B7-MM"/>
      <sheetName val="Sheet14"/>
      <sheetName val="58.1"/>
      <sheetName val="58.2"/>
      <sheetName val="58.3"/>
      <sheetName val="B5d-KCM"/>
      <sheetName val="58.4"/>
      <sheetName val="TH CBĐT"/>
      <sheetName val="Biểu 9"/>
      <sheetName val="Bieu 7-Vay lai"/>
      <sheetName val="Biêu 5"/>
      <sheetName val="PL keo dai"/>
      <sheetName val="MM dk 2022"/>
      <sheetName val="BTH MM 2023"/>
      <sheetName val="Sheet24"/>
      <sheetName val="58.5"/>
      <sheetName val="Sheet22"/>
      <sheetName val="Sheet26"/>
      <sheetName val="Sheet25"/>
      <sheetName val="58.6"/>
      <sheetName val="Sheet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4">
          <cell r="H44">
            <v>57486</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row r="83">
          <cell r="AK83">
            <v>50000</v>
          </cell>
        </row>
      </sheetData>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TSCK"/>
      <sheetName val="NhanHsHoagia"/>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DT"/>
      <sheetName val="THXL"/>
      <sheetName val="THTB"/>
      <sheetName val="THXLK"/>
      <sheetName val="XL35"/>
      <sheetName val="DZ35"/>
      <sheetName val="XLCN"/>
      <sheetName val="CN35"/>
      <sheetName val="THTBA"/>
      <sheetName val="TBA"/>
      <sheetName val="KS"/>
      <sheetName val="VC35"/>
      <sheetName val="CT35"/>
      <sheetName val="XL04"/>
      <sheetName val="DZ04"/>
      <sheetName val="XL_Cto"/>
      <sheetName val="C_to"/>
      <sheetName val="CP_BT"/>
      <sheetName val="CTTBA"/>
      <sheetName val="VCTBA"/>
      <sheetName val="CT04"/>
      <sheetName val="VC04"/>
      <sheetName val="VC_Cto"/>
      <sheetName val="CT_BT"/>
      <sheetName val="BT"/>
      <sheetName val="TH"/>
      <sheetName val="KB"/>
      <sheetName val="00000000"/>
      <sheetName val="XL4Poppy"/>
      <sheetName val="REGION"/>
      <sheetName val="OFFGRID"/>
    </sheetNames>
    <sheetDataSet>
      <sheetData sheetId="0">
        <row r="9">
          <cell r="C9" t="b">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9">
          <cell r="C9" t="b">
            <v>1</v>
          </cell>
        </row>
        <row r="15">
          <cell r="A15" t="b">
            <v>1</v>
          </cell>
        </row>
        <row r="27">
          <cell r="C27" t="e">
            <v>#N/A</v>
          </cell>
        </row>
      </sheetData>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hoi luong HD tang"/>
      <sheetName val="Khoi luong HD giam"/>
      <sheetName val="DGPS"/>
      <sheetName val="Khoi luong phat sinh HD"/>
      <sheetName val="DGCT"/>
      <sheetName val="Khoi luong"/>
      <sheetName val="Khoi luong chi tiet"/>
      <sheetName val="Tong hop du toan"/>
      <sheetName val="Du toan chi tiet"/>
      <sheetName val="Don gia chi tiet"/>
      <sheetName val="Vat lieu"/>
      <sheetName val="Bang gia vat lieu"/>
      <sheetName val="Cap phoi vua"/>
      <sheetName val="Luong"/>
      <sheetName val="Bang gia thiet bi"/>
      <sheetName val="XL4Poppy"/>
      <sheetName val="Tonf hop du toan"/>
      <sheetName val="Xuly Data"/>
      <sheetName val="149-2"/>
      <sheetName val="#REF"/>
      <sheetName val="Sheet1"/>
      <sheetName val="Sheet2"/>
      <sheetName val="Sheet3"/>
      <sheetName val="Data"/>
      <sheetName val="TGLD"/>
      <sheetName val="CBKHKT"/>
      <sheetName val="LDTN"/>
      <sheetName val="CNKT"/>
      <sheetName val="Sheet5"/>
      <sheetName val="Sheet6"/>
      <sheetName val="Sheet7"/>
      <sheetName val="Chart1"/>
      <sheetName val="Chart2"/>
      <sheetName val="cap so lao dong"/>
      <sheetName val="Sheet9"/>
      <sheetName val="Sheet10"/>
      <sheetName val="Sheet11"/>
      <sheetName val="Sheet12"/>
      <sheetName val="Sheet13"/>
      <sheetName val="Sheet14"/>
      <sheetName val="Sheet16"/>
      <sheetName val="Sheet15"/>
      <sheetName val="CT -THVLNC"/>
      <sheetName val="dongia (2)"/>
      <sheetName val="Khoi_luong_HD_tang"/>
      <sheetName val="Khoi_luong_HD_giam"/>
      <sheetName val="Khoi_luong_phat_sinh_HD"/>
      <sheetName val="Khoi_luong"/>
      <sheetName val="Khoi_luong_chi_tiet"/>
      <sheetName val="Tong_hop_du_toan"/>
      <sheetName val="Du_toan_chi_tiet"/>
      <sheetName val="Don_gia_chi_tiet"/>
      <sheetName val="Vat_lieu"/>
      <sheetName val="Bang_gia_vat_lieu"/>
      <sheetName val="Cap_phoi_vua"/>
      <sheetName val="Bang_gia_thiet_bi"/>
      <sheetName val="TTDZ22"/>
      <sheetName val="Tonf_hop_du_toan"/>
      <sheetName val="dongia_(2)"/>
      <sheetName val="Khoi_luong_HD_tang1"/>
      <sheetName val="Khoi_luong_HD_giam1"/>
      <sheetName val="Khoi_luong_phat_sinh_HD1"/>
      <sheetName val="Khoi_luong1"/>
      <sheetName val="Khoi_luong_chi_tiet1"/>
      <sheetName val="Tong_hop_du_toan1"/>
      <sheetName val="Du_toan_chi_tiet1"/>
      <sheetName val="Don_gia_chi_tiet1"/>
      <sheetName val="Vat_lieu1"/>
      <sheetName val="Bang_gia_vat_lieu1"/>
      <sheetName val="Cap_phoi_vua1"/>
      <sheetName val="Bang_gia_thiet_bi1"/>
      <sheetName val="Tonf_hop_du_toan1"/>
      <sheetName val="Khoi_luong_HD_tang2"/>
      <sheetName val="Khoi_luong_HD_giam2"/>
      <sheetName val="Khoi_luong_phat_sinh_HD2"/>
      <sheetName val="Khoi_luong2"/>
      <sheetName val="Khoi_luong_chi_tiet2"/>
      <sheetName val="Tong_hop_du_toan2"/>
      <sheetName val="Du_toan_chi_tiet2"/>
      <sheetName val="Don_gia_chi_tiet2"/>
      <sheetName val="Vat_lieu2"/>
      <sheetName val="Bang_gia_vat_lieu2"/>
      <sheetName val="Cap_phoi_vua2"/>
      <sheetName val="Bang_gia_thiet_bi2"/>
      <sheetName val="Tonf_hop_du_toan2"/>
      <sheetName val="Khoi_luong_HD_tang3"/>
      <sheetName val="Khoi_luong_HD_giam3"/>
      <sheetName val="Khoi_luong_phat_sinh_HD3"/>
      <sheetName val="Khoi_luong3"/>
      <sheetName val="Khoi_luong_chi_tiet3"/>
      <sheetName val="Tong_hop_du_toan3"/>
      <sheetName val="Du_toan_chi_tiet3"/>
      <sheetName val="Don_gia_chi_tiet3"/>
      <sheetName val="Vat_lieu3"/>
      <sheetName val="Bang_gia_vat_lieu3"/>
      <sheetName val="Cap_phoi_vua3"/>
      <sheetName val="Bang_gia_thiet_bi3"/>
      <sheetName val="Tonf_hop_du_toan3"/>
      <sheetName val="6호기"/>
      <sheetName val="NEW-PANEL"/>
      <sheetName val="HelpMe"/>
      <sheetName val="Chiet tinh"/>
      <sheetName val="Input"/>
      <sheetName val="MTC"/>
      <sheetName val="_x0000__x0000__x0000__x0000__x0000__x0000__x0000__x0000_"/>
      <sheetName val="PA2"/>
      <sheetName val="PA3"/>
      <sheetName val="THKP"/>
      <sheetName val="TNHC"/>
      <sheetName val="DSPK"/>
      <sheetName val="방배동내역(리라)"/>
      <sheetName val="MTP"/>
      <sheetName val="MTP1"/>
      <sheetName val="M 67"/>
      <sheetName val="truc tiep"/>
      <sheetName val="gia vt,nc,may"/>
      <sheetName val="Tham khao "/>
      <sheetName val="He thong tai khoan"/>
      <sheetName val="Executive Summary"/>
      <sheetName val="dsctytv"/>
      <sheetName val="Thongtin"/>
      <sheetName val="ds"/>
      <sheetName val="KQKD-03"/>
      <sheetName val="PhongBan"/>
      <sheetName val="De11A"/>
      <sheetName val="Bang_ke_TT"/>
      <sheetName val="Khoan cong truong Tan De"/>
      <sheetName val="BCDTK"/>
      <sheetName val="1.3"/>
      <sheetName val="1.5"/>
      <sheetName val="Xuly_Data"/>
      <sheetName val="cap_so_lao_dong"/>
      <sheetName val="Chiet_tinh"/>
      <sheetName val="dongia_(2)1"/>
      <sheetName val="Xuly_Data1"/>
      <sheetName val="cap_so_lao_dong1"/>
      <sheetName val="Chiet_tinh1"/>
      <sheetName val="DG7606TBA"/>
      <sheetName val="khung ten TD"/>
      <sheetName val="Tra KS"/>
      <sheetName val="DG "/>
      <sheetName val="GVL"/>
      <sheetName val="Temp"/>
      <sheetName val="VL,NC"/>
      <sheetName val="PhaDoMong"/>
      <sheetName val="Tổng kê"/>
      <sheetName val="PNT-QUOT-#3"/>
      <sheetName val="COAT&amp;WRAP-QIOT-#3"/>
      <sheetName val="tra-vat-lieu"/>
      <sheetName val="TH TB+XD"/>
      <sheetName val="BXLDL"/>
      <sheetName val="VuaBT"/>
      <sheetName val="HE SO"/>
      <sheetName val="MTO REV.2(ARMOR)"/>
      <sheetName val="chitimc"/>
      <sheetName val="入力作成表"/>
      <sheetName val="GAEYO"/>
      <sheetName val="May gv 2013"/>
      <sheetName val="NC"/>
      <sheetName val="PT"/>
      <sheetName val="VL"/>
      <sheetName val="IBASE"/>
      <sheetName val="LKVL-CK-HT-GD1"/>
      <sheetName val="????????"/>
      <sheetName val="SL"/>
      <sheetName val="TONGKE-HT"/>
      <sheetName val="Chiet tinh dz35"/>
      <sheetName val="________"/>
      <sheetName val="lam-moi"/>
      <sheetName val="gtrinh"/>
      <sheetName val="DONGIA"/>
      <sheetName val="Bien phap thi cong"/>
      <sheetName val="DATA GOC"/>
      <sheetName val="dgk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4">
          <cell r="C4" t="e">
            <v>#N/A</v>
          </cell>
        </row>
      </sheetData>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efreshError="1"/>
      <sheetData sheetId="85" refreshError="1"/>
      <sheetData sheetId="86"/>
      <sheetData sheetId="87"/>
      <sheetData sheetId="88"/>
      <sheetData sheetId="89"/>
      <sheetData sheetId="90"/>
      <sheetData sheetId="91"/>
      <sheetData sheetId="92"/>
      <sheetData sheetId="93"/>
      <sheetData sheetId="94"/>
      <sheetData sheetId="95" refreshError="1"/>
      <sheetData sheetId="96" refreshError="1"/>
      <sheetData sheetId="97"/>
      <sheetData sheetId="98" refreshError="1"/>
      <sheetData sheetId="99"/>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Sheet1"/>
      <sheetName val="Sheet2"/>
      <sheetName val="Sheet3"/>
      <sheetName val="XL4Poppy"/>
    </sheetNames>
    <sheetDataSet>
      <sheetData sheetId="0"/>
      <sheetData sheetId="1"/>
      <sheetData sheetId="2"/>
      <sheetData sheetId="3"/>
      <sheetData sheetId="4"/>
      <sheetData sheetId="5" refreshError="1">
        <row r="31">
          <cell r="C31" t="b">
            <v>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u toan"/>
      <sheetName val="duoi"/>
      <sheetName val="VT"/>
      <sheetName val="chenh"/>
      <sheetName val="CPVL"/>
      <sheetName val="Tong hop"/>
      <sheetName val="Chi tiet"/>
      <sheetName val="XL4Poppy"/>
    </sheetNames>
    <sheetDataSet>
      <sheetData sheetId="0"/>
      <sheetData sheetId="1"/>
      <sheetData sheetId="2"/>
      <sheetData sheetId="3"/>
      <sheetData sheetId="4"/>
      <sheetData sheetId="5"/>
      <sheetData sheetId="6"/>
      <sheetData sheetId="7" refreshError="1">
        <row r="26">
          <cell r="A26" t="b">
            <v>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g tien luong"/>
      <sheetName val="PHAN TICH VAT TU BIET THU H7"/>
      <sheetName val="bang tien luong (2)"/>
      <sheetName val="BTHDT"/>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DL"/>
      <sheetName val="TT-2010"/>
      <sheetName val="TX-2010"/>
      <sheetName val="TT-2011"/>
      <sheetName val="TX-2011"/>
      <sheetName val="TT-2012"/>
      <sheetName val="TX-2012"/>
      <sheetName val="TT-2013-2015"/>
      <sheetName val="TX-2013-2015"/>
      <sheetName val="CDT"/>
      <sheetName val="DATP-2010"/>
      <sheetName val="BKHDT"/>
      <sheetName val="Chi tieu KH"/>
      <sheetName val="Ung"/>
      <sheetName val="Dia chi"/>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B3" t="str">
            <v>NGÀNH AN NINH</v>
          </cell>
        </row>
        <row r="4">
          <cell r="B4" t="str">
            <v>Dự án trang thiết bị</v>
          </cell>
        </row>
        <row r="5">
          <cell r="B5" t="str">
            <v>Dự án cơ sở công an các cấp</v>
          </cell>
        </row>
        <row r="6">
          <cell r="B6" t="str">
            <v>Dự án công nghiệp an ninh</v>
          </cell>
        </row>
        <row r="7">
          <cell r="B7" t="str">
            <v>NGÀNH KHOA HỌC CÔNG NGHỆ</v>
          </cell>
        </row>
        <row r="8">
          <cell r="B8" t="str">
            <v>NGÀNH GIÁO DỤC VÀ ĐÀO TẠO</v>
          </cell>
        </row>
        <row r="9">
          <cell r="B9" t="str">
            <v>NGÀNH TÀI NGUYÊN VÀ MÔI TRƯỜNG</v>
          </cell>
        </row>
        <row r="10">
          <cell r="B10" t="str">
            <v>NGÀNH Y TẾ</v>
          </cell>
        </row>
        <row r="11">
          <cell r="B11" t="str">
            <v xml:space="preserve">NGÀNH VĂN HOÁ </v>
          </cell>
        </row>
        <row r="12">
          <cell r="B12" t="str">
            <v>NGÀNH THỂ THAO</v>
          </cell>
        </row>
        <row r="13">
          <cell r="B13" t="str">
            <v>NGÀNH CẤP  NƯỚC VÀ XỬ LÝ NƯỚC THẢI</v>
          </cell>
        </row>
        <row r="14">
          <cell r="B14" t="str">
            <v>NGÀNH GIAO THÔNG VẬN TẢI</v>
          </cell>
        </row>
        <row r="15">
          <cell r="B15" t="str">
            <v>NGÀNH THÔNG TIN VÀ TRUYỀN THÔNG</v>
          </cell>
        </row>
        <row r="16">
          <cell r="B16" t="str">
            <v>NGÀNH KHO TÀNG</v>
          </cell>
        </row>
        <row r="17">
          <cell r="B17" t="str">
            <v>NGÀNH CÔNG NGHIỆP ĐIỆN</v>
          </cell>
        </row>
        <row r="18">
          <cell r="B18" t="str">
            <v>NGÀNH NÔNG, LÂM NGHIỆP VÀ THUỶ SẢN</v>
          </cell>
        </row>
        <row r="19">
          <cell r="B19" t="str">
            <v>CHƯƠNG TRÌNH QUỐC GIA PHÒNG CHỐNG TỘI PHẠM</v>
          </cell>
        </row>
        <row r="20">
          <cell r="B20" t="str">
            <v>CHƯƠNG TRÌNH NƯỚC SẠCH VÀ VỆ SINH MÔI TRƯỜNG NÔNG THÔN</v>
          </cell>
        </row>
        <row r="21">
          <cell r="B21" t="str">
            <v>CHUƠNG TRÌNH MỤC TIÊU QUỐC GIA PHÒNG CHỐNG MA TUÝ</v>
          </cell>
        </row>
        <row r="22">
          <cell r="B22" t="str">
            <v>ĐẦU TƯ THỰC HIỆN NGHỊ QUYẾT 49-NQ-TW CỦA BỘ CHÍNH TRỊ VỀ CẢI CÁCH TƯ PHÁP, BAO GỒM CẢ HỆ THỐNG THI HÀNH ÁN</v>
          </cell>
        </row>
        <row r="23">
          <cell r="B23" t="str">
            <v>CHƯƠNG TRÌNH TÌM KIẾM CỨU NẠN</v>
          </cell>
        </row>
        <row r="24">
          <cell r="B24" t="str">
            <v>CHƯƠNG TRÌNH PHÁT TRIỂN HẠ TẦNG NUÔI TRỒNG THỦY SẢN</v>
          </cell>
        </row>
        <row r="25">
          <cell r="B25" t="str">
            <v>CHƯƠNG TRÌNH PHÁT TRIỂN RỪNG VÀ BẢO VỆ RỪNG BỀN VỮNG</v>
          </cell>
        </row>
        <row r="26">
          <cell r="B26" t="str">
            <v>ĐỀ ÁN ỨNG DỤNG CÔNG NGHỆ THÔNG TIN TRONG HOẠT ĐỘNG CƠ QUAN QUẢN LÝ NHÀ NƯỚC</v>
          </cell>
        </row>
        <row r="27">
          <cell r="B27" t="str">
            <v>VỐN THƯỜNG XUYÊN</v>
          </cell>
        </row>
      </sheetData>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EF8AB-E263-4A4E-A479-0F100DB56F83}">
  <sheetPr>
    <tabColor rgb="FF92D050"/>
    <pageSetUpPr fitToPage="1"/>
  </sheetPr>
  <dimension ref="A1:AQ156"/>
  <sheetViews>
    <sheetView zoomScale="85" zoomScaleNormal="85" workbookViewId="0">
      <pane xSplit="2" ySplit="10" topLeftCell="C11" activePane="bottomRight" state="frozen"/>
      <selection activeCell="I16" sqref="I16"/>
      <selection pane="topRight" activeCell="I16" sqref="I16"/>
      <selection pane="bottomLeft" activeCell="I16" sqref="I16"/>
      <selection pane="bottomRight" activeCell="AR15" sqref="AR15"/>
    </sheetView>
  </sheetViews>
  <sheetFormatPr defaultRowHeight="18.75" x14ac:dyDescent="0.25"/>
  <cols>
    <col min="1" max="1" width="5.42578125" style="128" customWidth="1"/>
    <col min="2" max="2" width="36" style="129" customWidth="1"/>
    <col min="3" max="3" width="11.85546875" style="130" customWidth="1"/>
    <col min="4" max="4" width="7.85546875" style="130" customWidth="1"/>
    <col min="5" max="5" width="6.28515625" style="130" hidden="1" customWidth="1"/>
    <col min="6" max="6" width="6.7109375" style="130" hidden="1" customWidth="1"/>
    <col min="7" max="7" width="8.5703125" style="131" customWidth="1"/>
    <col min="8" max="8" width="10.42578125" style="130" customWidth="1"/>
    <col min="9" max="9" width="10.7109375" style="103" customWidth="1"/>
    <col min="10" max="10" width="13.140625" style="103" customWidth="1"/>
    <col min="11" max="11" width="8.85546875" style="103" customWidth="1"/>
    <col min="12" max="12" width="9.140625" style="103" customWidth="1"/>
    <col min="13" max="14" width="10.85546875" style="103" hidden="1" customWidth="1"/>
    <col min="15" max="15" width="11.140625" style="103" hidden="1" customWidth="1"/>
    <col min="16" max="16" width="10.5703125" style="103" hidden="1" customWidth="1"/>
    <col min="17" max="18" width="11" style="103" hidden="1" customWidth="1"/>
    <col min="19" max="19" width="10.85546875" style="103" hidden="1" customWidth="1"/>
    <col min="20" max="20" width="10.42578125" style="103" hidden="1" customWidth="1"/>
    <col min="21" max="21" width="0.85546875" style="103" hidden="1" customWidth="1"/>
    <col min="22" max="22" width="10.7109375" style="103" customWidth="1"/>
    <col min="23" max="23" width="9" style="132" hidden="1" customWidth="1"/>
    <col min="24" max="24" width="8" style="103" hidden="1" customWidth="1"/>
    <col min="25" max="25" width="7.5703125" style="103" hidden="1" customWidth="1"/>
    <col min="26" max="26" width="11" style="103" hidden="1" customWidth="1"/>
    <col min="27" max="27" width="10.7109375" style="103" customWidth="1"/>
    <col min="28" max="28" width="9.7109375" style="133" hidden="1" customWidth="1"/>
    <col min="29" max="29" width="7" style="103" hidden="1" customWidth="1"/>
    <col min="30" max="30" width="11" style="103" hidden="1" customWidth="1"/>
    <col min="31" max="31" width="10" style="103" hidden="1" customWidth="1"/>
    <col min="32" max="32" width="10.140625" style="103" hidden="1" customWidth="1"/>
    <col min="33" max="33" width="7.5703125" style="103" hidden="1" customWidth="1"/>
    <col min="34" max="34" width="9" style="103" hidden="1" customWidth="1"/>
    <col min="35" max="35" width="11.7109375" style="103" customWidth="1"/>
    <col min="36" max="36" width="9.28515625" style="103" customWidth="1"/>
    <col min="37" max="37" width="9.42578125" style="103" customWidth="1"/>
    <col min="38" max="38" width="9.5703125" style="103" customWidth="1"/>
    <col min="39" max="39" width="7.85546875" style="103" customWidth="1"/>
    <col min="40" max="40" width="7.85546875" style="134" customWidth="1"/>
    <col min="41" max="41" width="12.5703125" style="2" hidden="1" customWidth="1"/>
    <col min="42" max="43" width="0" style="2" hidden="1" customWidth="1"/>
    <col min="44" max="44" width="33.85546875" style="2" customWidth="1"/>
    <col min="45" max="226" width="9.140625" style="2"/>
    <col min="227" max="227" width="5.140625" style="2" customWidth="1"/>
    <col min="228" max="228" width="32.42578125" style="2" customWidth="1"/>
    <col min="229" max="231" width="10.28515625" style="2" customWidth="1"/>
    <col min="232" max="233" width="12.42578125" style="2" customWidth="1"/>
    <col min="234" max="234" width="11.28515625" style="2" customWidth="1"/>
    <col min="235" max="235" width="12.42578125" style="2" customWidth="1"/>
    <col min="236" max="236" width="11.28515625" style="2" customWidth="1"/>
    <col min="237" max="237" width="12.42578125" style="2" customWidth="1"/>
    <col min="238" max="238" width="11.28515625" style="2" customWidth="1"/>
    <col min="239" max="239" width="12.42578125" style="2" customWidth="1"/>
    <col min="240" max="240" width="11.28515625" style="2" customWidth="1"/>
    <col min="241" max="241" width="12.42578125" style="2" customWidth="1"/>
    <col min="242" max="242" width="11.28515625" style="2" customWidth="1"/>
    <col min="243" max="243" width="14.140625" style="2" customWidth="1"/>
    <col min="244" max="244" width="10.28515625" style="2" customWidth="1"/>
    <col min="245" max="245" width="17.140625" style="2" customWidth="1"/>
    <col min="246" max="246" width="12" style="2" customWidth="1"/>
    <col min="247" max="247" width="14.140625" style="2" customWidth="1"/>
    <col min="248" max="248" width="10.28515625" style="2" customWidth="1"/>
    <col min="249" max="249" width="17.140625" style="2" customWidth="1"/>
    <col min="250" max="250" width="12" style="2" customWidth="1"/>
    <col min="251" max="251" width="10.7109375" style="2" customWidth="1"/>
    <col min="252" max="254" width="0" style="2" hidden="1" customWidth="1"/>
    <col min="255" max="482" width="9.140625" style="2"/>
    <col min="483" max="483" width="5.140625" style="2" customWidth="1"/>
    <col min="484" max="484" width="32.42578125" style="2" customWidth="1"/>
    <col min="485" max="487" width="10.28515625" style="2" customWidth="1"/>
    <col min="488" max="489" width="12.42578125" style="2" customWidth="1"/>
    <col min="490" max="490" width="11.28515625" style="2" customWidth="1"/>
    <col min="491" max="491" width="12.42578125" style="2" customWidth="1"/>
    <col min="492" max="492" width="11.28515625" style="2" customWidth="1"/>
    <col min="493" max="493" width="12.42578125" style="2" customWidth="1"/>
    <col min="494" max="494" width="11.28515625" style="2" customWidth="1"/>
    <col min="495" max="495" width="12.42578125" style="2" customWidth="1"/>
    <col min="496" max="496" width="11.28515625" style="2" customWidth="1"/>
    <col min="497" max="497" width="12.42578125" style="2" customWidth="1"/>
    <col min="498" max="498" width="11.28515625" style="2" customWidth="1"/>
    <col min="499" max="499" width="14.140625" style="2" customWidth="1"/>
    <col min="500" max="500" width="10.28515625" style="2" customWidth="1"/>
    <col min="501" max="501" width="17.140625" style="2" customWidth="1"/>
    <col min="502" max="502" width="12" style="2" customWidth="1"/>
    <col min="503" max="503" width="14.140625" style="2" customWidth="1"/>
    <col min="504" max="504" width="10.28515625" style="2" customWidth="1"/>
    <col min="505" max="505" width="17.140625" style="2" customWidth="1"/>
    <col min="506" max="506" width="12" style="2" customWidth="1"/>
    <col min="507" max="507" width="10.7109375" style="2" customWidth="1"/>
    <col min="508" max="510" width="0" style="2" hidden="1" customWidth="1"/>
    <col min="511" max="738" width="9.140625" style="2"/>
    <col min="739" max="739" width="5.140625" style="2" customWidth="1"/>
    <col min="740" max="740" width="32.42578125" style="2" customWidth="1"/>
    <col min="741" max="743" width="10.28515625" style="2" customWidth="1"/>
    <col min="744" max="745" width="12.42578125" style="2" customWidth="1"/>
    <col min="746" max="746" width="11.28515625" style="2" customWidth="1"/>
    <col min="747" max="747" width="12.42578125" style="2" customWidth="1"/>
    <col min="748" max="748" width="11.28515625" style="2" customWidth="1"/>
    <col min="749" max="749" width="12.42578125" style="2" customWidth="1"/>
    <col min="750" max="750" width="11.28515625" style="2" customWidth="1"/>
    <col min="751" max="751" width="12.42578125" style="2" customWidth="1"/>
    <col min="752" max="752" width="11.28515625" style="2" customWidth="1"/>
    <col min="753" max="753" width="12.42578125" style="2" customWidth="1"/>
    <col min="754" max="754" width="11.28515625" style="2" customWidth="1"/>
    <col min="755" max="755" width="14.140625" style="2" customWidth="1"/>
    <col min="756" max="756" width="10.28515625" style="2" customWidth="1"/>
    <col min="757" max="757" width="17.140625" style="2" customWidth="1"/>
    <col min="758" max="758" width="12" style="2" customWidth="1"/>
    <col min="759" max="759" width="14.140625" style="2" customWidth="1"/>
    <col min="760" max="760" width="10.28515625" style="2" customWidth="1"/>
    <col min="761" max="761" width="17.140625" style="2" customWidth="1"/>
    <col min="762" max="762" width="12" style="2" customWidth="1"/>
    <col min="763" max="763" width="10.7109375" style="2" customWidth="1"/>
    <col min="764" max="766" width="0" style="2" hidden="1" customWidth="1"/>
    <col min="767" max="994" width="9.140625" style="2"/>
    <col min="995" max="995" width="5.140625" style="2" customWidth="1"/>
    <col min="996" max="996" width="32.42578125" style="2" customWidth="1"/>
    <col min="997" max="999" width="10.28515625" style="2" customWidth="1"/>
    <col min="1000" max="1001" width="12.42578125" style="2" customWidth="1"/>
    <col min="1002" max="1002" width="11.28515625" style="2" customWidth="1"/>
    <col min="1003" max="1003" width="12.42578125" style="2" customWidth="1"/>
    <col min="1004" max="1004" width="11.28515625" style="2" customWidth="1"/>
    <col min="1005" max="1005" width="12.42578125" style="2" customWidth="1"/>
    <col min="1006" max="1006" width="11.28515625" style="2" customWidth="1"/>
    <col min="1007" max="1007" width="12.42578125" style="2" customWidth="1"/>
    <col min="1008" max="1008" width="11.28515625" style="2" customWidth="1"/>
    <col min="1009" max="1009" width="12.42578125" style="2" customWidth="1"/>
    <col min="1010" max="1010" width="11.28515625" style="2" customWidth="1"/>
    <col min="1011" max="1011" width="14.140625" style="2" customWidth="1"/>
    <col min="1012" max="1012" width="10.28515625" style="2" customWidth="1"/>
    <col min="1013" max="1013" width="17.140625" style="2" customWidth="1"/>
    <col min="1014" max="1014" width="12" style="2" customWidth="1"/>
    <col min="1015" max="1015" width="14.140625" style="2" customWidth="1"/>
    <col min="1016" max="1016" width="10.28515625" style="2" customWidth="1"/>
    <col min="1017" max="1017" width="17.140625" style="2" customWidth="1"/>
    <col min="1018" max="1018" width="12" style="2" customWidth="1"/>
    <col min="1019" max="1019" width="10.7109375" style="2" customWidth="1"/>
    <col min="1020" max="1022" width="0" style="2" hidden="1" customWidth="1"/>
    <col min="1023" max="1250" width="9.140625" style="2"/>
    <col min="1251" max="1251" width="5.140625" style="2" customWidth="1"/>
    <col min="1252" max="1252" width="32.42578125" style="2" customWidth="1"/>
    <col min="1253" max="1255" width="10.28515625" style="2" customWidth="1"/>
    <col min="1256" max="1257" width="12.42578125" style="2" customWidth="1"/>
    <col min="1258" max="1258" width="11.28515625" style="2" customWidth="1"/>
    <col min="1259" max="1259" width="12.42578125" style="2" customWidth="1"/>
    <col min="1260" max="1260" width="11.28515625" style="2" customWidth="1"/>
    <col min="1261" max="1261" width="12.42578125" style="2" customWidth="1"/>
    <col min="1262" max="1262" width="11.28515625" style="2" customWidth="1"/>
    <col min="1263" max="1263" width="12.42578125" style="2" customWidth="1"/>
    <col min="1264" max="1264" width="11.28515625" style="2" customWidth="1"/>
    <col min="1265" max="1265" width="12.42578125" style="2" customWidth="1"/>
    <col min="1266" max="1266" width="11.28515625" style="2" customWidth="1"/>
    <col min="1267" max="1267" width="14.140625" style="2" customWidth="1"/>
    <col min="1268" max="1268" width="10.28515625" style="2" customWidth="1"/>
    <col min="1269" max="1269" width="17.140625" style="2" customWidth="1"/>
    <col min="1270" max="1270" width="12" style="2" customWidth="1"/>
    <col min="1271" max="1271" width="14.140625" style="2" customWidth="1"/>
    <col min="1272" max="1272" width="10.28515625" style="2" customWidth="1"/>
    <col min="1273" max="1273" width="17.140625" style="2" customWidth="1"/>
    <col min="1274" max="1274" width="12" style="2" customWidth="1"/>
    <col min="1275" max="1275" width="10.7109375" style="2" customWidth="1"/>
    <col min="1276" max="1278" width="0" style="2" hidden="1" customWidth="1"/>
    <col min="1279" max="1506" width="9.140625" style="2"/>
    <col min="1507" max="1507" width="5.140625" style="2" customWidth="1"/>
    <col min="1508" max="1508" width="32.42578125" style="2" customWidth="1"/>
    <col min="1509" max="1511" width="10.28515625" style="2" customWidth="1"/>
    <col min="1512" max="1513" width="12.42578125" style="2" customWidth="1"/>
    <col min="1514" max="1514" width="11.28515625" style="2" customWidth="1"/>
    <col min="1515" max="1515" width="12.42578125" style="2" customWidth="1"/>
    <col min="1516" max="1516" width="11.28515625" style="2" customWidth="1"/>
    <col min="1517" max="1517" width="12.42578125" style="2" customWidth="1"/>
    <col min="1518" max="1518" width="11.28515625" style="2" customWidth="1"/>
    <col min="1519" max="1519" width="12.42578125" style="2" customWidth="1"/>
    <col min="1520" max="1520" width="11.28515625" style="2" customWidth="1"/>
    <col min="1521" max="1521" width="12.42578125" style="2" customWidth="1"/>
    <col min="1522" max="1522" width="11.28515625" style="2" customWidth="1"/>
    <col min="1523" max="1523" width="14.140625" style="2" customWidth="1"/>
    <col min="1524" max="1524" width="10.28515625" style="2" customWidth="1"/>
    <col min="1525" max="1525" width="17.140625" style="2" customWidth="1"/>
    <col min="1526" max="1526" width="12" style="2" customWidth="1"/>
    <col min="1527" max="1527" width="14.140625" style="2" customWidth="1"/>
    <col min="1528" max="1528" width="10.28515625" style="2" customWidth="1"/>
    <col min="1529" max="1529" width="17.140625" style="2" customWidth="1"/>
    <col min="1530" max="1530" width="12" style="2" customWidth="1"/>
    <col min="1531" max="1531" width="10.7109375" style="2" customWidth="1"/>
    <col min="1532" max="1534" width="0" style="2" hidden="1" customWidth="1"/>
    <col min="1535" max="1762" width="9.140625" style="2"/>
    <col min="1763" max="1763" width="5.140625" style="2" customWidth="1"/>
    <col min="1764" max="1764" width="32.42578125" style="2" customWidth="1"/>
    <col min="1765" max="1767" width="10.28515625" style="2" customWidth="1"/>
    <col min="1768" max="1769" width="12.42578125" style="2" customWidth="1"/>
    <col min="1770" max="1770" width="11.28515625" style="2" customWidth="1"/>
    <col min="1771" max="1771" width="12.42578125" style="2" customWidth="1"/>
    <col min="1772" max="1772" width="11.28515625" style="2" customWidth="1"/>
    <col min="1773" max="1773" width="12.42578125" style="2" customWidth="1"/>
    <col min="1774" max="1774" width="11.28515625" style="2" customWidth="1"/>
    <col min="1775" max="1775" width="12.42578125" style="2" customWidth="1"/>
    <col min="1776" max="1776" width="11.28515625" style="2" customWidth="1"/>
    <col min="1777" max="1777" width="12.42578125" style="2" customWidth="1"/>
    <col min="1778" max="1778" width="11.28515625" style="2" customWidth="1"/>
    <col min="1779" max="1779" width="14.140625" style="2" customWidth="1"/>
    <col min="1780" max="1780" width="10.28515625" style="2" customWidth="1"/>
    <col min="1781" max="1781" width="17.140625" style="2" customWidth="1"/>
    <col min="1782" max="1782" width="12" style="2" customWidth="1"/>
    <col min="1783" max="1783" width="14.140625" style="2" customWidth="1"/>
    <col min="1784" max="1784" width="10.28515625" style="2" customWidth="1"/>
    <col min="1785" max="1785" width="17.140625" style="2" customWidth="1"/>
    <col min="1786" max="1786" width="12" style="2" customWidth="1"/>
    <col min="1787" max="1787" width="10.7109375" style="2" customWidth="1"/>
    <col min="1788" max="1790" width="0" style="2" hidden="1" customWidth="1"/>
    <col min="1791" max="2018" width="9.140625" style="2"/>
    <col min="2019" max="2019" width="5.140625" style="2" customWidth="1"/>
    <col min="2020" max="2020" width="32.42578125" style="2" customWidth="1"/>
    <col min="2021" max="2023" width="10.28515625" style="2" customWidth="1"/>
    <col min="2024" max="2025" width="12.42578125" style="2" customWidth="1"/>
    <col min="2026" max="2026" width="11.28515625" style="2" customWidth="1"/>
    <col min="2027" max="2027" width="12.42578125" style="2" customWidth="1"/>
    <col min="2028" max="2028" width="11.28515625" style="2" customWidth="1"/>
    <col min="2029" max="2029" width="12.42578125" style="2" customWidth="1"/>
    <col min="2030" max="2030" width="11.28515625" style="2" customWidth="1"/>
    <col min="2031" max="2031" width="12.42578125" style="2" customWidth="1"/>
    <col min="2032" max="2032" width="11.28515625" style="2" customWidth="1"/>
    <col min="2033" max="2033" width="12.42578125" style="2" customWidth="1"/>
    <col min="2034" max="2034" width="11.28515625" style="2" customWidth="1"/>
    <col min="2035" max="2035" width="14.140625" style="2" customWidth="1"/>
    <col min="2036" max="2036" width="10.28515625" style="2" customWidth="1"/>
    <col min="2037" max="2037" width="17.140625" style="2" customWidth="1"/>
    <col min="2038" max="2038" width="12" style="2" customWidth="1"/>
    <col min="2039" max="2039" width="14.140625" style="2" customWidth="1"/>
    <col min="2040" max="2040" width="10.28515625" style="2" customWidth="1"/>
    <col min="2041" max="2041" width="17.140625" style="2" customWidth="1"/>
    <col min="2042" max="2042" width="12" style="2" customWidth="1"/>
    <col min="2043" max="2043" width="10.7109375" style="2" customWidth="1"/>
    <col min="2044" max="2046" width="0" style="2" hidden="1" customWidth="1"/>
    <col min="2047" max="2274" width="9.140625" style="2"/>
    <col min="2275" max="2275" width="5.140625" style="2" customWidth="1"/>
    <col min="2276" max="2276" width="32.42578125" style="2" customWidth="1"/>
    <col min="2277" max="2279" width="10.28515625" style="2" customWidth="1"/>
    <col min="2280" max="2281" width="12.42578125" style="2" customWidth="1"/>
    <col min="2282" max="2282" width="11.28515625" style="2" customWidth="1"/>
    <col min="2283" max="2283" width="12.42578125" style="2" customWidth="1"/>
    <col min="2284" max="2284" width="11.28515625" style="2" customWidth="1"/>
    <col min="2285" max="2285" width="12.42578125" style="2" customWidth="1"/>
    <col min="2286" max="2286" width="11.28515625" style="2" customWidth="1"/>
    <col min="2287" max="2287" width="12.42578125" style="2" customWidth="1"/>
    <col min="2288" max="2288" width="11.28515625" style="2" customWidth="1"/>
    <col min="2289" max="2289" width="12.42578125" style="2" customWidth="1"/>
    <col min="2290" max="2290" width="11.28515625" style="2" customWidth="1"/>
    <col min="2291" max="2291" width="14.140625" style="2" customWidth="1"/>
    <col min="2292" max="2292" width="10.28515625" style="2" customWidth="1"/>
    <col min="2293" max="2293" width="17.140625" style="2" customWidth="1"/>
    <col min="2294" max="2294" width="12" style="2" customWidth="1"/>
    <col min="2295" max="2295" width="14.140625" style="2" customWidth="1"/>
    <col min="2296" max="2296" width="10.28515625" style="2" customWidth="1"/>
    <col min="2297" max="2297" width="17.140625" style="2" customWidth="1"/>
    <col min="2298" max="2298" width="12" style="2" customWidth="1"/>
    <col min="2299" max="2299" width="10.7109375" style="2" customWidth="1"/>
    <col min="2300" max="2302" width="0" style="2" hidden="1" customWidth="1"/>
    <col min="2303" max="2530" width="9.140625" style="2"/>
    <col min="2531" max="2531" width="5.140625" style="2" customWidth="1"/>
    <col min="2532" max="2532" width="32.42578125" style="2" customWidth="1"/>
    <col min="2533" max="2535" width="10.28515625" style="2" customWidth="1"/>
    <col min="2536" max="2537" width="12.42578125" style="2" customWidth="1"/>
    <col min="2538" max="2538" width="11.28515625" style="2" customWidth="1"/>
    <col min="2539" max="2539" width="12.42578125" style="2" customWidth="1"/>
    <col min="2540" max="2540" width="11.28515625" style="2" customWidth="1"/>
    <col min="2541" max="2541" width="12.42578125" style="2" customWidth="1"/>
    <col min="2542" max="2542" width="11.28515625" style="2" customWidth="1"/>
    <col min="2543" max="2543" width="12.42578125" style="2" customWidth="1"/>
    <col min="2544" max="2544" width="11.28515625" style="2" customWidth="1"/>
    <col min="2545" max="2545" width="12.42578125" style="2" customWidth="1"/>
    <col min="2546" max="2546" width="11.28515625" style="2" customWidth="1"/>
    <col min="2547" max="2547" width="14.140625" style="2" customWidth="1"/>
    <col min="2548" max="2548" width="10.28515625" style="2" customWidth="1"/>
    <col min="2549" max="2549" width="17.140625" style="2" customWidth="1"/>
    <col min="2550" max="2550" width="12" style="2" customWidth="1"/>
    <col min="2551" max="2551" width="14.140625" style="2" customWidth="1"/>
    <col min="2552" max="2552" width="10.28515625" style="2" customWidth="1"/>
    <col min="2553" max="2553" width="17.140625" style="2" customWidth="1"/>
    <col min="2554" max="2554" width="12" style="2" customWidth="1"/>
    <col min="2555" max="2555" width="10.7109375" style="2" customWidth="1"/>
    <col min="2556" max="2558" width="0" style="2" hidden="1" customWidth="1"/>
    <col min="2559" max="2786" width="9.140625" style="2"/>
    <col min="2787" max="2787" width="5.140625" style="2" customWidth="1"/>
    <col min="2788" max="2788" width="32.42578125" style="2" customWidth="1"/>
    <col min="2789" max="2791" width="10.28515625" style="2" customWidth="1"/>
    <col min="2792" max="2793" width="12.42578125" style="2" customWidth="1"/>
    <col min="2794" max="2794" width="11.28515625" style="2" customWidth="1"/>
    <col min="2795" max="2795" width="12.42578125" style="2" customWidth="1"/>
    <col min="2796" max="2796" width="11.28515625" style="2" customWidth="1"/>
    <col min="2797" max="2797" width="12.42578125" style="2" customWidth="1"/>
    <col min="2798" max="2798" width="11.28515625" style="2" customWidth="1"/>
    <col min="2799" max="2799" width="12.42578125" style="2" customWidth="1"/>
    <col min="2800" max="2800" width="11.28515625" style="2" customWidth="1"/>
    <col min="2801" max="2801" width="12.42578125" style="2" customWidth="1"/>
    <col min="2802" max="2802" width="11.28515625" style="2" customWidth="1"/>
    <col min="2803" max="2803" width="14.140625" style="2" customWidth="1"/>
    <col min="2804" max="2804" width="10.28515625" style="2" customWidth="1"/>
    <col min="2805" max="2805" width="17.140625" style="2" customWidth="1"/>
    <col min="2806" max="2806" width="12" style="2" customWidth="1"/>
    <col min="2807" max="2807" width="14.140625" style="2" customWidth="1"/>
    <col min="2808" max="2808" width="10.28515625" style="2" customWidth="1"/>
    <col min="2809" max="2809" width="17.140625" style="2" customWidth="1"/>
    <col min="2810" max="2810" width="12" style="2" customWidth="1"/>
    <col min="2811" max="2811" width="10.7109375" style="2" customWidth="1"/>
    <col min="2812" max="2814" width="0" style="2" hidden="1" customWidth="1"/>
    <col min="2815" max="3042" width="9.140625" style="2"/>
    <col min="3043" max="3043" width="5.140625" style="2" customWidth="1"/>
    <col min="3044" max="3044" width="32.42578125" style="2" customWidth="1"/>
    <col min="3045" max="3047" width="10.28515625" style="2" customWidth="1"/>
    <col min="3048" max="3049" width="12.42578125" style="2" customWidth="1"/>
    <col min="3050" max="3050" width="11.28515625" style="2" customWidth="1"/>
    <col min="3051" max="3051" width="12.42578125" style="2" customWidth="1"/>
    <col min="3052" max="3052" width="11.28515625" style="2" customWidth="1"/>
    <col min="3053" max="3053" width="12.42578125" style="2" customWidth="1"/>
    <col min="3054" max="3054" width="11.28515625" style="2" customWidth="1"/>
    <col min="3055" max="3055" width="12.42578125" style="2" customWidth="1"/>
    <col min="3056" max="3056" width="11.28515625" style="2" customWidth="1"/>
    <col min="3057" max="3057" width="12.42578125" style="2" customWidth="1"/>
    <col min="3058" max="3058" width="11.28515625" style="2" customWidth="1"/>
    <col min="3059" max="3059" width="14.140625" style="2" customWidth="1"/>
    <col min="3060" max="3060" width="10.28515625" style="2" customWidth="1"/>
    <col min="3061" max="3061" width="17.140625" style="2" customWidth="1"/>
    <col min="3062" max="3062" width="12" style="2" customWidth="1"/>
    <col min="3063" max="3063" width="14.140625" style="2" customWidth="1"/>
    <col min="3064" max="3064" width="10.28515625" style="2" customWidth="1"/>
    <col min="3065" max="3065" width="17.140625" style="2" customWidth="1"/>
    <col min="3066" max="3066" width="12" style="2" customWidth="1"/>
    <col min="3067" max="3067" width="10.7109375" style="2" customWidth="1"/>
    <col min="3068" max="3070" width="0" style="2" hidden="1" customWidth="1"/>
    <col min="3071" max="3298" width="9.140625" style="2"/>
    <col min="3299" max="3299" width="5.140625" style="2" customWidth="1"/>
    <col min="3300" max="3300" width="32.42578125" style="2" customWidth="1"/>
    <col min="3301" max="3303" width="10.28515625" style="2" customWidth="1"/>
    <col min="3304" max="3305" width="12.42578125" style="2" customWidth="1"/>
    <col min="3306" max="3306" width="11.28515625" style="2" customWidth="1"/>
    <col min="3307" max="3307" width="12.42578125" style="2" customWidth="1"/>
    <col min="3308" max="3308" width="11.28515625" style="2" customWidth="1"/>
    <col min="3309" max="3309" width="12.42578125" style="2" customWidth="1"/>
    <col min="3310" max="3310" width="11.28515625" style="2" customWidth="1"/>
    <col min="3311" max="3311" width="12.42578125" style="2" customWidth="1"/>
    <col min="3312" max="3312" width="11.28515625" style="2" customWidth="1"/>
    <col min="3313" max="3313" width="12.42578125" style="2" customWidth="1"/>
    <col min="3314" max="3314" width="11.28515625" style="2" customWidth="1"/>
    <col min="3315" max="3315" width="14.140625" style="2" customWidth="1"/>
    <col min="3316" max="3316" width="10.28515625" style="2" customWidth="1"/>
    <col min="3317" max="3317" width="17.140625" style="2" customWidth="1"/>
    <col min="3318" max="3318" width="12" style="2" customWidth="1"/>
    <col min="3319" max="3319" width="14.140625" style="2" customWidth="1"/>
    <col min="3320" max="3320" width="10.28515625" style="2" customWidth="1"/>
    <col min="3321" max="3321" width="17.140625" style="2" customWidth="1"/>
    <col min="3322" max="3322" width="12" style="2" customWidth="1"/>
    <col min="3323" max="3323" width="10.7109375" style="2" customWidth="1"/>
    <col min="3324" max="3326" width="0" style="2" hidden="1" customWidth="1"/>
    <col min="3327" max="3554" width="9.140625" style="2"/>
    <col min="3555" max="3555" width="5.140625" style="2" customWidth="1"/>
    <col min="3556" max="3556" width="32.42578125" style="2" customWidth="1"/>
    <col min="3557" max="3559" width="10.28515625" style="2" customWidth="1"/>
    <col min="3560" max="3561" width="12.42578125" style="2" customWidth="1"/>
    <col min="3562" max="3562" width="11.28515625" style="2" customWidth="1"/>
    <col min="3563" max="3563" width="12.42578125" style="2" customWidth="1"/>
    <col min="3564" max="3564" width="11.28515625" style="2" customWidth="1"/>
    <col min="3565" max="3565" width="12.42578125" style="2" customWidth="1"/>
    <col min="3566" max="3566" width="11.28515625" style="2" customWidth="1"/>
    <col min="3567" max="3567" width="12.42578125" style="2" customWidth="1"/>
    <col min="3568" max="3568" width="11.28515625" style="2" customWidth="1"/>
    <col min="3569" max="3569" width="12.42578125" style="2" customWidth="1"/>
    <col min="3570" max="3570" width="11.28515625" style="2" customWidth="1"/>
    <col min="3571" max="3571" width="14.140625" style="2" customWidth="1"/>
    <col min="3572" max="3572" width="10.28515625" style="2" customWidth="1"/>
    <col min="3573" max="3573" width="17.140625" style="2" customWidth="1"/>
    <col min="3574" max="3574" width="12" style="2" customWidth="1"/>
    <col min="3575" max="3575" width="14.140625" style="2" customWidth="1"/>
    <col min="3576" max="3576" width="10.28515625" style="2" customWidth="1"/>
    <col min="3577" max="3577" width="17.140625" style="2" customWidth="1"/>
    <col min="3578" max="3578" width="12" style="2" customWidth="1"/>
    <col min="3579" max="3579" width="10.7109375" style="2" customWidth="1"/>
    <col min="3580" max="3582" width="0" style="2" hidden="1" customWidth="1"/>
    <col min="3583" max="3810" width="9.140625" style="2"/>
    <col min="3811" max="3811" width="5.140625" style="2" customWidth="1"/>
    <col min="3812" max="3812" width="32.42578125" style="2" customWidth="1"/>
    <col min="3813" max="3815" width="10.28515625" style="2" customWidth="1"/>
    <col min="3816" max="3817" width="12.42578125" style="2" customWidth="1"/>
    <col min="3818" max="3818" width="11.28515625" style="2" customWidth="1"/>
    <col min="3819" max="3819" width="12.42578125" style="2" customWidth="1"/>
    <col min="3820" max="3820" width="11.28515625" style="2" customWidth="1"/>
    <col min="3821" max="3821" width="12.42578125" style="2" customWidth="1"/>
    <col min="3822" max="3822" width="11.28515625" style="2" customWidth="1"/>
    <col min="3823" max="3823" width="12.42578125" style="2" customWidth="1"/>
    <col min="3824" max="3824" width="11.28515625" style="2" customWidth="1"/>
    <col min="3825" max="3825" width="12.42578125" style="2" customWidth="1"/>
    <col min="3826" max="3826" width="11.28515625" style="2" customWidth="1"/>
    <col min="3827" max="3827" width="14.140625" style="2" customWidth="1"/>
    <col min="3828" max="3828" width="10.28515625" style="2" customWidth="1"/>
    <col min="3829" max="3829" width="17.140625" style="2" customWidth="1"/>
    <col min="3830" max="3830" width="12" style="2" customWidth="1"/>
    <col min="3831" max="3831" width="14.140625" style="2" customWidth="1"/>
    <col min="3832" max="3832" width="10.28515625" style="2" customWidth="1"/>
    <col min="3833" max="3833" width="17.140625" style="2" customWidth="1"/>
    <col min="3834" max="3834" width="12" style="2" customWidth="1"/>
    <col min="3835" max="3835" width="10.7109375" style="2" customWidth="1"/>
    <col min="3836" max="3838" width="0" style="2" hidden="1" customWidth="1"/>
    <col min="3839" max="4066" width="9.140625" style="2"/>
    <col min="4067" max="4067" width="5.140625" style="2" customWidth="1"/>
    <col min="4068" max="4068" width="32.42578125" style="2" customWidth="1"/>
    <col min="4069" max="4071" width="10.28515625" style="2" customWidth="1"/>
    <col min="4072" max="4073" width="12.42578125" style="2" customWidth="1"/>
    <col min="4074" max="4074" width="11.28515625" style="2" customWidth="1"/>
    <col min="4075" max="4075" width="12.42578125" style="2" customWidth="1"/>
    <col min="4076" max="4076" width="11.28515625" style="2" customWidth="1"/>
    <col min="4077" max="4077" width="12.42578125" style="2" customWidth="1"/>
    <col min="4078" max="4078" width="11.28515625" style="2" customWidth="1"/>
    <col min="4079" max="4079" width="12.42578125" style="2" customWidth="1"/>
    <col min="4080" max="4080" width="11.28515625" style="2" customWidth="1"/>
    <col min="4081" max="4081" width="12.42578125" style="2" customWidth="1"/>
    <col min="4082" max="4082" width="11.28515625" style="2" customWidth="1"/>
    <col min="4083" max="4083" width="14.140625" style="2" customWidth="1"/>
    <col min="4084" max="4084" width="10.28515625" style="2" customWidth="1"/>
    <col min="4085" max="4085" width="17.140625" style="2" customWidth="1"/>
    <col min="4086" max="4086" width="12" style="2" customWidth="1"/>
    <col min="4087" max="4087" width="14.140625" style="2" customWidth="1"/>
    <col min="4088" max="4088" width="10.28515625" style="2" customWidth="1"/>
    <col min="4089" max="4089" width="17.140625" style="2" customWidth="1"/>
    <col min="4090" max="4090" width="12" style="2" customWidth="1"/>
    <col min="4091" max="4091" width="10.7109375" style="2" customWidth="1"/>
    <col min="4092" max="4094" width="0" style="2" hidden="1" customWidth="1"/>
    <col min="4095" max="4322" width="9.140625" style="2"/>
    <col min="4323" max="4323" width="5.140625" style="2" customWidth="1"/>
    <col min="4324" max="4324" width="32.42578125" style="2" customWidth="1"/>
    <col min="4325" max="4327" width="10.28515625" style="2" customWidth="1"/>
    <col min="4328" max="4329" width="12.42578125" style="2" customWidth="1"/>
    <col min="4330" max="4330" width="11.28515625" style="2" customWidth="1"/>
    <col min="4331" max="4331" width="12.42578125" style="2" customWidth="1"/>
    <col min="4332" max="4332" width="11.28515625" style="2" customWidth="1"/>
    <col min="4333" max="4333" width="12.42578125" style="2" customWidth="1"/>
    <col min="4334" max="4334" width="11.28515625" style="2" customWidth="1"/>
    <col min="4335" max="4335" width="12.42578125" style="2" customWidth="1"/>
    <col min="4336" max="4336" width="11.28515625" style="2" customWidth="1"/>
    <col min="4337" max="4337" width="12.42578125" style="2" customWidth="1"/>
    <col min="4338" max="4338" width="11.28515625" style="2" customWidth="1"/>
    <col min="4339" max="4339" width="14.140625" style="2" customWidth="1"/>
    <col min="4340" max="4340" width="10.28515625" style="2" customWidth="1"/>
    <col min="4341" max="4341" width="17.140625" style="2" customWidth="1"/>
    <col min="4342" max="4342" width="12" style="2" customWidth="1"/>
    <col min="4343" max="4343" width="14.140625" style="2" customWidth="1"/>
    <col min="4344" max="4344" width="10.28515625" style="2" customWidth="1"/>
    <col min="4345" max="4345" width="17.140625" style="2" customWidth="1"/>
    <col min="4346" max="4346" width="12" style="2" customWidth="1"/>
    <col min="4347" max="4347" width="10.7109375" style="2" customWidth="1"/>
    <col min="4348" max="4350" width="0" style="2" hidden="1" customWidth="1"/>
    <col min="4351" max="4578" width="9.140625" style="2"/>
    <col min="4579" max="4579" width="5.140625" style="2" customWidth="1"/>
    <col min="4580" max="4580" width="32.42578125" style="2" customWidth="1"/>
    <col min="4581" max="4583" width="10.28515625" style="2" customWidth="1"/>
    <col min="4584" max="4585" width="12.42578125" style="2" customWidth="1"/>
    <col min="4586" max="4586" width="11.28515625" style="2" customWidth="1"/>
    <col min="4587" max="4587" width="12.42578125" style="2" customWidth="1"/>
    <col min="4588" max="4588" width="11.28515625" style="2" customWidth="1"/>
    <col min="4589" max="4589" width="12.42578125" style="2" customWidth="1"/>
    <col min="4590" max="4590" width="11.28515625" style="2" customWidth="1"/>
    <col min="4591" max="4591" width="12.42578125" style="2" customWidth="1"/>
    <col min="4592" max="4592" width="11.28515625" style="2" customWidth="1"/>
    <col min="4593" max="4593" width="12.42578125" style="2" customWidth="1"/>
    <col min="4594" max="4594" width="11.28515625" style="2" customWidth="1"/>
    <col min="4595" max="4595" width="14.140625" style="2" customWidth="1"/>
    <col min="4596" max="4596" width="10.28515625" style="2" customWidth="1"/>
    <col min="4597" max="4597" width="17.140625" style="2" customWidth="1"/>
    <col min="4598" max="4598" width="12" style="2" customWidth="1"/>
    <col min="4599" max="4599" width="14.140625" style="2" customWidth="1"/>
    <col min="4600" max="4600" width="10.28515625" style="2" customWidth="1"/>
    <col min="4601" max="4601" width="17.140625" style="2" customWidth="1"/>
    <col min="4602" max="4602" width="12" style="2" customWidth="1"/>
    <col min="4603" max="4603" width="10.7109375" style="2" customWidth="1"/>
    <col min="4604" max="4606" width="0" style="2" hidden="1" customWidth="1"/>
    <col min="4607" max="4834" width="9.140625" style="2"/>
    <col min="4835" max="4835" width="5.140625" style="2" customWidth="1"/>
    <col min="4836" max="4836" width="32.42578125" style="2" customWidth="1"/>
    <col min="4837" max="4839" width="10.28515625" style="2" customWidth="1"/>
    <col min="4840" max="4841" width="12.42578125" style="2" customWidth="1"/>
    <col min="4842" max="4842" width="11.28515625" style="2" customWidth="1"/>
    <col min="4843" max="4843" width="12.42578125" style="2" customWidth="1"/>
    <col min="4844" max="4844" width="11.28515625" style="2" customWidth="1"/>
    <col min="4845" max="4845" width="12.42578125" style="2" customWidth="1"/>
    <col min="4846" max="4846" width="11.28515625" style="2" customWidth="1"/>
    <col min="4847" max="4847" width="12.42578125" style="2" customWidth="1"/>
    <col min="4848" max="4848" width="11.28515625" style="2" customWidth="1"/>
    <col min="4849" max="4849" width="12.42578125" style="2" customWidth="1"/>
    <col min="4850" max="4850" width="11.28515625" style="2" customWidth="1"/>
    <col min="4851" max="4851" width="14.140625" style="2" customWidth="1"/>
    <col min="4852" max="4852" width="10.28515625" style="2" customWidth="1"/>
    <col min="4853" max="4853" width="17.140625" style="2" customWidth="1"/>
    <col min="4854" max="4854" width="12" style="2" customWidth="1"/>
    <col min="4855" max="4855" width="14.140625" style="2" customWidth="1"/>
    <col min="4856" max="4856" width="10.28515625" style="2" customWidth="1"/>
    <col min="4857" max="4857" width="17.140625" style="2" customWidth="1"/>
    <col min="4858" max="4858" width="12" style="2" customWidth="1"/>
    <col min="4859" max="4859" width="10.7109375" style="2" customWidth="1"/>
    <col min="4860" max="4862" width="0" style="2" hidden="1" customWidth="1"/>
    <col min="4863" max="5090" width="9.140625" style="2"/>
    <col min="5091" max="5091" width="5.140625" style="2" customWidth="1"/>
    <col min="5092" max="5092" width="32.42578125" style="2" customWidth="1"/>
    <col min="5093" max="5095" width="10.28515625" style="2" customWidth="1"/>
    <col min="5096" max="5097" width="12.42578125" style="2" customWidth="1"/>
    <col min="5098" max="5098" width="11.28515625" style="2" customWidth="1"/>
    <col min="5099" max="5099" width="12.42578125" style="2" customWidth="1"/>
    <col min="5100" max="5100" width="11.28515625" style="2" customWidth="1"/>
    <col min="5101" max="5101" width="12.42578125" style="2" customWidth="1"/>
    <col min="5102" max="5102" width="11.28515625" style="2" customWidth="1"/>
    <col min="5103" max="5103" width="12.42578125" style="2" customWidth="1"/>
    <col min="5104" max="5104" width="11.28515625" style="2" customWidth="1"/>
    <col min="5105" max="5105" width="12.42578125" style="2" customWidth="1"/>
    <col min="5106" max="5106" width="11.28515625" style="2" customWidth="1"/>
    <col min="5107" max="5107" width="14.140625" style="2" customWidth="1"/>
    <col min="5108" max="5108" width="10.28515625" style="2" customWidth="1"/>
    <col min="5109" max="5109" width="17.140625" style="2" customWidth="1"/>
    <col min="5110" max="5110" width="12" style="2" customWidth="1"/>
    <col min="5111" max="5111" width="14.140625" style="2" customWidth="1"/>
    <col min="5112" max="5112" width="10.28515625" style="2" customWidth="1"/>
    <col min="5113" max="5113" width="17.140625" style="2" customWidth="1"/>
    <col min="5114" max="5114" width="12" style="2" customWidth="1"/>
    <col min="5115" max="5115" width="10.7109375" style="2" customWidth="1"/>
    <col min="5116" max="5118" width="0" style="2" hidden="1" customWidth="1"/>
    <col min="5119" max="5346" width="9.140625" style="2"/>
    <col min="5347" max="5347" width="5.140625" style="2" customWidth="1"/>
    <col min="5348" max="5348" width="32.42578125" style="2" customWidth="1"/>
    <col min="5349" max="5351" width="10.28515625" style="2" customWidth="1"/>
    <col min="5352" max="5353" width="12.42578125" style="2" customWidth="1"/>
    <col min="5354" max="5354" width="11.28515625" style="2" customWidth="1"/>
    <col min="5355" max="5355" width="12.42578125" style="2" customWidth="1"/>
    <col min="5356" max="5356" width="11.28515625" style="2" customWidth="1"/>
    <col min="5357" max="5357" width="12.42578125" style="2" customWidth="1"/>
    <col min="5358" max="5358" width="11.28515625" style="2" customWidth="1"/>
    <col min="5359" max="5359" width="12.42578125" style="2" customWidth="1"/>
    <col min="5360" max="5360" width="11.28515625" style="2" customWidth="1"/>
    <col min="5361" max="5361" width="12.42578125" style="2" customWidth="1"/>
    <col min="5362" max="5362" width="11.28515625" style="2" customWidth="1"/>
    <col min="5363" max="5363" width="14.140625" style="2" customWidth="1"/>
    <col min="5364" max="5364" width="10.28515625" style="2" customWidth="1"/>
    <col min="5365" max="5365" width="17.140625" style="2" customWidth="1"/>
    <col min="5366" max="5366" width="12" style="2" customWidth="1"/>
    <col min="5367" max="5367" width="14.140625" style="2" customWidth="1"/>
    <col min="5368" max="5368" width="10.28515625" style="2" customWidth="1"/>
    <col min="5369" max="5369" width="17.140625" style="2" customWidth="1"/>
    <col min="5370" max="5370" width="12" style="2" customWidth="1"/>
    <col min="5371" max="5371" width="10.7109375" style="2" customWidth="1"/>
    <col min="5372" max="5374" width="0" style="2" hidden="1" customWidth="1"/>
    <col min="5375" max="5602" width="9.140625" style="2"/>
    <col min="5603" max="5603" width="5.140625" style="2" customWidth="1"/>
    <col min="5604" max="5604" width="32.42578125" style="2" customWidth="1"/>
    <col min="5605" max="5607" width="10.28515625" style="2" customWidth="1"/>
    <col min="5608" max="5609" width="12.42578125" style="2" customWidth="1"/>
    <col min="5610" max="5610" width="11.28515625" style="2" customWidth="1"/>
    <col min="5611" max="5611" width="12.42578125" style="2" customWidth="1"/>
    <col min="5612" max="5612" width="11.28515625" style="2" customWidth="1"/>
    <col min="5613" max="5613" width="12.42578125" style="2" customWidth="1"/>
    <col min="5614" max="5614" width="11.28515625" style="2" customWidth="1"/>
    <col min="5615" max="5615" width="12.42578125" style="2" customWidth="1"/>
    <col min="5616" max="5616" width="11.28515625" style="2" customWidth="1"/>
    <col min="5617" max="5617" width="12.42578125" style="2" customWidth="1"/>
    <col min="5618" max="5618" width="11.28515625" style="2" customWidth="1"/>
    <col min="5619" max="5619" width="14.140625" style="2" customWidth="1"/>
    <col min="5620" max="5620" width="10.28515625" style="2" customWidth="1"/>
    <col min="5621" max="5621" width="17.140625" style="2" customWidth="1"/>
    <col min="5622" max="5622" width="12" style="2" customWidth="1"/>
    <col min="5623" max="5623" width="14.140625" style="2" customWidth="1"/>
    <col min="5624" max="5624" width="10.28515625" style="2" customWidth="1"/>
    <col min="5625" max="5625" width="17.140625" style="2" customWidth="1"/>
    <col min="5626" max="5626" width="12" style="2" customWidth="1"/>
    <col min="5627" max="5627" width="10.7109375" style="2" customWidth="1"/>
    <col min="5628" max="5630" width="0" style="2" hidden="1" customWidth="1"/>
    <col min="5631" max="5858" width="9.140625" style="2"/>
    <col min="5859" max="5859" width="5.140625" style="2" customWidth="1"/>
    <col min="5860" max="5860" width="32.42578125" style="2" customWidth="1"/>
    <col min="5861" max="5863" width="10.28515625" style="2" customWidth="1"/>
    <col min="5864" max="5865" width="12.42578125" style="2" customWidth="1"/>
    <col min="5866" max="5866" width="11.28515625" style="2" customWidth="1"/>
    <col min="5867" max="5867" width="12.42578125" style="2" customWidth="1"/>
    <col min="5868" max="5868" width="11.28515625" style="2" customWidth="1"/>
    <col min="5869" max="5869" width="12.42578125" style="2" customWidth="1"/>
    <col min="5870" max="5870" width="11.28515625" style="2" customWidth="1"/>
    <col min="5871" max="5871" width="12.42578125" style="2" customWidth="1"/>
    <col min="5872" max="5872" width="11.28515625" style="2" customWidth="1"/>
    <col min="5873" max="5873" width="12.42578125" style="2" customWidth="1"/>
    <col min="5874" max="5874" width="11.28515625" style="2" customWidth="1"/>
    <col min="5875" max="5875" width="14.140625" style="2" customWidth="1"/>
    <col min="5876" max="5876" width="10.28515625" style="2" customWidth="1"/>
    <col min="5877" max="5877" width="17.140625" style="2" customWidth="1"/>
    <col min="5878" max="5878" width="12" style="2" customWidth="1"/>
    <col min="5879" max="5879" width="14.140625" style="2" customWidth="1"/>
    <col min="5880" max="5880" width="10.28515625" style="2" customWidth="1"/>
    <col min="5881" max="5881" width="17.140625" style="2" customWidth="1"/>
    <col min="5882" max="5882" width="12" style="2" customWidth="1"/>
    <col min="5883" max="5883" width="10.7109375" style="2" customWidth="1"/>
    <col min="5884" max="5886" width="0" style="2" hidden="1" customWidth="1"/>
    <col min="5887" max="6114" width="9.140625" style="2"/>
    <col min="6115" max="6115" width="5.140625" style="2" customWidth="1"/>
    <col min="6116" max="6116" width="32.42578125" style="2" customWidth="1"/>
    <col min="6117" max="6119" width="10.28515625" style="2" customWidth="1"/>
    <col min="6120" max="6121" width="12.42578125" style="2" customWidth="1"/>
    <col min="6122" max="6122" width="11.28515625" style="2" customWidth="1"/>
    <col min="6123" max="6123" width="12.42578125" style="2" customWidth="1"/>
    <col min="6124" max="6124" width="11.28515625" style="2" customWidth="1"/>
    <col min="6125" max="6125" width="12.42578125" style="2" customWidth="1"/>
    <col min="6126" max="6126" width="11.28515625" style="2" customWidth="1"/>
    <col min="6127" max="6127" width="12.42578125" style="2" customWidth="1"/>
    <col min="6128" max="6128" width="11.28515625" style="2" customWidth="1"/>
    <col min="6129" max="6129" width="12.42578125" style="2" customWidth="1"/>
    <col min="6130" max="6130" width="11.28515625" style="2" customWidth="1"/>
    <col min="6131" max="6131" width="14.140625" style="2" customWidth="1"/>
    <col min="6132" max="6132" width="10.28515625" style="2" customWidth="1"/>
    <col min="6133" max="6133" width="17.140625" style="2" customWidth="1"/>
    <col min="6134" max="6134" width="12" style="2" customWidth="1"/>
    <col min="6135" max="6135" width="14.140625" style="2" customWidth="1"/>
    <col min="6136" max="6136" width="10.28515625" style="2" customWidth="1"/>
    <col min="6137" max="6137" width="17.140625" style="2" customWidth="1"/>
    <col min="6138" max="6138" width="12" style="2" customWidth="1"/>
    <col min="6139" max="6139" width="10.7109375" style="2" customWidth="1"/>
    <col min="6140" max="6142" width="0" style="2" hidden="1" customWidth="1"/>
    <col min="6143" max="6370" width="9.140625" style="2"/>
    <col min="6371" max="6371" width="5.140625" style="2" customWidth="1"/>
    <col min="6372" max="6372" width="32.42578125" style="2" customWidth="1"/>
    <col min="6373" max="6375" width="10.28515625" style="2" customWidth="1"/>
    <col min="6376" max="6377" width="12.42578125" style="2" customWidth="1"/>
    <col min="6378" max="6378" width="11.28515625" style="2" customWidth="1"/>
    <col min="6379" max="6379" width="12.42578125" style="2" customWidth="1"/>
    <col min="6380" max="6380" width="11.28515625" style="2" customWidth="1"/>
    <col min="6381" max="6381" width="12.42578125" style="2" customWidth="1"/>
    <col min="6382" max="6382" width="11.28515625" style="2" customWidth="1"/>
    <col min="6383" max="6383" width="12.42578125" style="2" customWidth="1"/>
    <col min="6384" max="6384" width="11.28515625" style="2" customWidth="1"/>
    <col min="6385" max="6385" width="12.42578125" style="2" customWidth="1"/>
    <col min="6386" max="6386" width="11.28515625" style="2" customWidth="1"/>
    <col min="6387" max="6387" width="14.140625" style="2" customWidth="1"/>
    <col min="6388" max="6388" width="10.28515625" style="2" customWidth="1"/>
    <col min="6389" max="6389" width="17.140625" style="2" customWidth="1"/>
    <col min="6390" max="6390" width="12" style="2" customWidth="1"/>
    <col min="6391" max="6391" width="14.140625" style="2" customWidth="1"/>
    <col min="6392" max="6392" width="10.28515625" style="2" customWidth="1"/>
    <col min="6393" max="6393" width="17.140625" style="2" customWidth="1"/>
    <col min="6394" max="6394" width="12" style="2" customWidth="1"/>
    <col min="6395" max="6395" width="10.7109375" style="2" customWidth="1"/>
    <col min="6396" max="6398" width="0" style="2" hidden="1" customWidth="1"/>
    <col min="6399" max="6626" width="9.140625" style="2"/>
    <col min="6627" max="6627" width="5.140625" style="2" customWidth="1"/>
    <col min="6628" max="6628" width="32.42578125" style="2" customWidth="1"/>
    <col min="6629" max="6631" width="10.28515625" style="2" customWidth="1"/>
    <col min="6632" max="6633" width="12.42578125" style="2" customWidth="1"/>
    <col min="6634" max="6634" width="11.28515625" style="2" customWidth="1"/>
    <col min="6635" max="6635" width="12.42578125" style="2" customWidth="1"/>
    <col min="6636" max="6636" width="11.28515625" style="2" customWidth="1"/>
    <col min="6637" max="6637" width="12.42578125" style="2" customWidth="1"/>
    <col min="6638" max="6638" width="11.28515625" style="2" customWidth="1"/>
    <col min="6639" max="6639" width="12.42578125" style="2" customWidth="1"/>
    <col min="6640" max="6640" width="11.28515625" style="2" customWidth="1"/>
    <col min="6641" max="6641" width="12.42578125" style="2" customWidth="1"/>
    <col min="6642" max="6642" width="11.28515625" style="2" customWidth="1"/>
    <col min="6643" max="6643" width="14.140625" style="2" customWidth="1"/>
    <col min="6644" max="6644" width="10.28515625" style="2" customWidth="1"/>
    <col min="6645" max="6645" width="17.140625" style="2" customWidth="1"/>
    <col min="6646" max="6646" width="12" style="2" customWidth="1"/>
    <col min="6647" max="6647" width="14.140625" style="2" customWidth="1"/>
    <col min="6648" max="6648" width="10.28515625" style="2" customWidth="1"/>
    <col min="6649" max="6649" width="17.140625" style="2" customWidth="1"/>
    <col min="6650" max="6650" width="12" style="2" customWidth="1"/>
    <col min="6651" max="6651" width="10.7109375" style="2" customWidth="1"/>
    <col min="6652" max="6654" width="0" style="2" hidden="1" customWidth="1"/>
    <col min="6655" max="6882" width="9.140625" style="2"/>
    <col min="6883" max="6883" width="5.140625" style="2" customWidth="1"/>
    <col min="6884" max="6884" width="32.42578125" style="2" customWidth="1"/>
    <col min="6885" max="6887" width="10.28515625" style="2" customWidth="1"/>
    <col min="6888" max="6889" width="12.42578125" style="2" customWidth="1"/>
    <col min="6890" max="6890" width="11.28515625" style="2" customWidth="1"/>
    <col min="6891" max="6891" width="12.42578125" style="2" customWidth="1"/>
    <col min="6892" max="6892" width="11.28515625" style="2" customWidth="1"/>
    <col min="6893" max="6893" width="12.42578125" style="2" customWidth="1"/>
    <col min="6894" max="6894" width="11.28515625" style="2" customWidth="1"/>
    <col min="6895" max="6895" width="12.42578125" style="2" customWidth="1"/>
    <col min="6896" max="6896" width="11.28515625" style="2" customWidth="1"/>
    <col min="6897" max="6897" width="12.42578125" style="2" customWidth="1"/>
    <col min="6898" max="6898" width="11.28515625" style="2" customWidth="1"/>
    <col min="6899" max="6899" width="14.140625" style="2" customWidth="1"/>
    <col min="6900" max="6900" width="10.28515625" style="2" customWidth="1"/>
    <col min="6901" max="6901" width="17.140625" style="2" customWidth="1"/>
    <col min="6902" max="6902" width="12" style="2" customWidth="1"/>
    <col min="6903" max="6903" width="14.140625" style="2" customWidth="1"/>
    <col min="6904" max="6904" width="10.28515625" style="2" customWidth="1"/>
    <col min="6905" max="6905" width="17.140625" style="2" customWidth="1"/>
    <col min="6906" max="6906" width="12" style="2" customWidth="1"/>
    <col min="6907" max="6907" width="10.7109375" style="2" customWidth="1"/>
    <col min="6908" max="6910" width="0" style="2" hidden="1" customWidth="1"/>
    <col min="6911" max="7138" width="9.140625" style="2"/>
    <col min="7139" max="7139" width="5.140625" style="2" customWidth="1"/>
    <col min="7140" max="7140" width="32.42578125" style="2" customWidth="1"/>
    <col min="7141" max="7143" width="10.28515625" style="2" customWidth="1"/>
    <col min="7144" max="7145" width="12.42578125" style="2" customWidth="1"/>
    <col min="7146" max="7146" width="11.28515625" style="2" customWidth="1"/>
    <col min="7147" max="7147" width="12.42578125" style="2" customWidth="1"/>
    <col min="7148" max="7148" width="11.28515625" style="2" customWidth="1"/>
    <col min="7149" max="7149" width="12.42578125" style="2" customWidth="1"/>
    <col min="7150" max="7150" width="11.28515625" style="2" customWidth="1"/>
    <col min="7151" max="7151" width="12.42578125" style="2" customWidth="1"/>
    <col min="7152" max="7152" width="11.28515625" style="2" customWidth="1"/>
    <col min="7153" max="7153" width="12.42578125" style="2" customWidth="1"/>
    <col min="7154" max="7154" width="11.28515625" style="2" customWidth="1"/>
    <col min="7155" max="7155" width="14.140625" style="2" customWidth="1"/>
    <col min="7156" max="7156" width="10.28515625" style="2" customWidth="1"/>
    <col min="7157" max="7157" width="17.140625" style="2" customWidth="1"/>
    <col min="7158" max="7158" width="12" style="2" customWidth="1"/>
    <col min="7159" max="7159" width="14.140625" style="2" customWidth="1"/>
    <col min="7160" max="7160" width="10.28515625" style="2" customWidth="1"/>
    <col min="7161" max="7161" width="17.140625" style="2" customWidth="1"/>
    <col min="7162" max="7162" width="12" style="2" customWidth="1"/>
    <col min="7163" max="7163" width="10.7109375" style="2" customWidth="1"/>
    <col min="7164" max="7166" width="0" style="2" hidden="1" customWidth="1"/>
    <col min="7167" max="7394" width="9.140625" style="2"/>
    <col min="7395" max="7395" width="5.140625" style="2" customWidth="1"/>
    <col min="7396" max="7396" width="32.42578125" style="2" customWidth="1"/>
    <col min="7397" max="7399" width="10.28515625" style="2" customWidth="1"/>
    <col min="7400" max="7401" width="12.42578125" style="2" customWidth="1"/>
    <col min="7402" max="7402" width="11.28515625" style="2" customWidth="1"/>
    <col min="7403" max="7403" width="12.42578125" style="2" customWidth="1"/>
    <col min="7404" max="7404" width="11.28515625" style="2" customWidth="1"/>
    <col min="7405" max="7405" width="12.42578125" style="2" customWidth="1"/>
    <col min="7406" max="7406" width="11.28515625" style="2" customWidth="1"/>
    <col min="7407" max="7407" width="12.42578125" style="2" customWidth="1"/>
    <col min="7408" max="7408" width="11.28515625" style="2" customWidth="1"/>
    <col min="7409" max="7409" width="12.42578125" style="2" customWidth="1"/>
    <col min="7410" max="7410" width="11.28515625" style="2" customWidth="1"/>
    <col min="7411" max="7411" width="14.140625" style="2" customWidth="1"/>
    <col min="7412" max="7412" width="10.28515625" style="2" customWidth="1"/>
    <col min="7413" max="7413" width="17.140625" style="2" customWidth="1"/>
    <col min="7414" max="7414" width="12" style="2" customWidth="1"/>
    <col min="7415" max="7415" width="14.140625" style="2" customWidth="1"/>
    <col min="7416" max="7416" width="10.28515625" style="2" customWidth="1"/>
    <col min="7417" max="7417" width="17.140625" style="2" customWidth="1"/>
    <col min="7418" max="7418" width="12" style="2" customWidth="1"/>
    <col min="7419" max="7419" width="10.7109375" style="2" customWidth="1"/>
    <col min="7420" max="7422" width="0" style="2" hidden="1" customWidth="1"/>
    <col min="7423" max="7650" width="9.140625" style="2"/>
    <col min="7651" max="7651" width="5.140625" style="2" customWidth="1"/>
    <col min="7652" max="7652" width="32.42578125" style="2" customWidth="1"/>
    <col min="7653" max="7655" width="10.28515625" style="2" customWidth="1"/>
    <col min="7656" max="7657" width="12.42578125" style="2" customWidth="1"/>
    <col min="7658" max="7658" width="11.28515625" style="2" customWidth="1"/>
    <col min="7659" max="7659" width="12.42578125" style="2" customWidth="1"/>
    <col min="7660" max="7660" width="11.28515625" style="2" customWidth="1"/>
    <col min="7661" max="7661" width="12.42578125" style="2" customWidth="1"/>
    <col min="7662" max="7662" width="11.28515625" style="2" customWidth="1"/>
    <col min="7663" max="7663" width="12.42578125" style="2" customWidth="1"/>
    <col min="7664" max="7664" width="11.28515625" style="2" customWidth="1"/>
    <col min="7665" max="7665" width="12.42578125" style="2" customWidth="1"/>
    <col min="7666" max="7666" width="11.28515625" style="2" customWidth="1"/>
    <col min="7667" max="7667" width="14.140625" style="2" customWidth="1"/>
    <col min="7668" max="7668" width="10.28515625" style="2" customWidth="1"/>
    <col min="7669" max="7669" width="17.140625" style="2" customWidth="1"/>
    <col min="7670" max="7670" width="12" style="2" customWidth="1"/>
    <col min="7671" max="7671" width="14.140625" style="2" customWidth="1"/>
    <col min="7672" max="7672" width="10.28515625" style="2" customWidth="1"/>
    <col min="7673" max="7673" width="17.140625" style="2" customWidth="1"/>
    <col min="7674" max="7674" width="12" style="2" customWidth="1"/>
    <col min="7675" max="7675" width="10.7109375" style="2" customWidth="1"/>
    <col min="7676" max="7678" width="0" style="2" hidden="1" customWidth="1"/>
    <col min="7679" max="7906" width="9.140625" style="2"/>
    <col min="7907" max="7907" width="5.140625" style="2" customWidth="1"/>
    <col min="7908" max="7908" width="32.42578125" style="2" customWidth="1"/>
    <col min="7909" max="7911" width="10.28515625" style="2" customWidth="1"/>
    <col min="7912" max="7913" width="12.42578125" style="2" customWidth="1"/>
    <col min="7914" max="7914" width="11.28515625" style="2" customWidth="1"/>
    <col min="7915" max="7915" width="12.42578125" style="2" customWidth="1"/>
    <col min="7916" max="7916" width="11.28515625" style="2" customWidth="1"/>
    <col min="7917" max="7917" width="12.42578125" style="2" customWidth="1"/>
    <col min="7918" max="7918" width="11.28515625" style="2" customWidth="1"/>
    <col min="7919" max="7919" width="12.42578125" style="2" customWidth="1"/>
    <col min="7920" max="7920" width="11.28515625" style="2" customWidth="1"/>
    <col min="7921" max="7921" width="12.42578125" style="2" customWidth="1"/>
    <col min="7922" max="7922" width="11.28515625" style="2" customWidth="1"/>
    <col min="7923" max="7923" width="14.140625" style="2" customWidth="1"/>
    <col min="7924" max="7924" width="10.28515625" style="2" customWidth="1"/>
    <col min="7925" max="7925" width="17.140625" style="2" customWidth="1"/>
    <col min="7926" max="7926" width="12" style="2" customWidth="1"/>
    <col min="7927" max="7927" width="14.140625" style="2" customWidth="1"/>
    <col min="7928" max="7928" width="10.28515625" style="2" customWidth="1"/>
    <col min="7929" max="7929" width="17.140625" style="2" customWidth="1"/>
    <col min="7930" max="7930" width="12" style="2" customWidth="1"/>
    <col min="7931" max="7931" width="10.7109375" style="2" customWidth="1"/>
    <col min="7932" max="7934" width="0" style="2" hidden="1" customWidth="1"/>
    <col min="7935" max="8162" width="9.140625" style="2"/>
    <col min="8163" max="8163" width="5.140625" style="2" customWidth="1"/>
    <col min="8164" max="8164" width="32.42578125" style="2" customWidth="1"/>
    <col min="8165" max="8167" width="10.28515625" style="2" customWidth="1"/>
    <col min="8168" max="8169" width="12.42578125" style="2" customWidth="1"/>
    <col min="8170" max="8170" width="11.28515625" style="2" customWidth="1"/>
    <col min="8171" max="8171" width="12.42578125" style="2" customWidth="1"/>
    <col min="8172" max="8172" width="11.28515625" style="2" customWidth="1"/>
    <col min="8173" max="8173" width="12.42578125" style="2" customWidth="1"/>
    <col min="8174" max="8174" width="11.28515625" style="2" customWidth="1"/>
    <col min="8175" max="8175" width="12.42578125" style="2" customWidth="1"/>
    <col min="8176" max="8176" width="11.28515625" style="2" customWidth="1"/>
    <col min="8177" max="8177" width="12.42578125" style="2" customWidth="1"/>
    <col min="8178" max="8178" width="11.28515625" style="2" customWidth="1"/>
    <col min="8179" max="8179" width="14.140625" style="2" customWidth="1"/>
    <col min="8180" max="8180" width="10.28515625" style="2" customWidth="1"/>
    <col min="8181" max="8181" width="17.140625" style="2" customWidth="1"/>
    <col min="8182" max="8182" width="12" style="2" customWidth="1"/>
    <col min="8183" max="8183" width="14.140625" style="2" customWidth="1"/>
    <col min="8184" max="8184" width="10.28515625" style="2" customWidth="1"/>
    <col min="8185" max="8185" width="17.140625" style="2" customWidth="1"/>
    <col min="8186" max="8186" width="12" style="2" customWidth="1"/>
    <col min="8187" max="8187" width="10.7109375" style="2" customWidth="1"/>
    <col min="8188" max="8190" width="0" style="2" hidden="1" customWidth="1"/>
    <col min="8191" max="8418" width="9.140625" style="2"/>
    <col min="8419" max="8419" width="5.140625" style="2" customWidth="1"/>
    <col min="8420" max="8420" width="32.42578125" style="2" customWidth="1"/>
    <col min="8421" max="8423" width="10.28515625" style="2" customWidth="1"/>
    <col min="8424" max="8425" width="12.42578125" style="2" customWidth="1"/>
    <col min="8426" max="8426" width="11.28515625" style="2" customWidth="1"/>
    <col min="8427" max="8427" width="12.42578125" style="2" customWidth="1"/>
    <col min="8428" max="8428" width="11.28515625" style="2" customWidth="1"/>
    <col min="8429" max="8429" width="12.42578125" style="2" customWidth="1"/>
    <col min="8430" max="8430" width="11.28515625" style="2" customWidth="1"/>
    <col min="8431" max="8431" width="12.42578125" style="2" customWidth="1"/>
    <col min="8432" max="8432" width="11.28515625" style="2" customWidth="1"/>
    <col min="8433" max="8433" width="12.42578125" style="2" customWidth="1"/>
    <col min="8434" max="8434" width="11.28515625" style="2" customWidth="1"/>
    <col min="8435" max="8435" width="14.140625" style="2" customWidth="1"/>
    <col min="8436" max="8436" width="10.28515625" style="2" customWidth="1"/>
    <col min="8437" max="8437" width="17.140625" style="2" customWidth="1"/>
    <col min="8438" max="8438" width="12" style="2" customWidth="1"/>
    <col min="8439" max="8439" width="14.140625" style="2" customWidth="1"/>
    <col min="8440" max="8440" width="10.28515625" style="2" customWidth="1"/>
    <col min="8441" max="8441" width="17.140625" style="2" customWidth="1"/>
    <col min="8442" max="8442" width="12" style="2" customWidth="1"/>
    <col min="8443" max="8443" width="10.7109375" style="2" customWidth="1"/>
    <col min="8444" max="8446" width="0" style="2" hidden="1" customWidth="1"/>
    <col min="8447" max="8674" width="9.140625" style="2"/>
    <col min="8675" max="8675" width="5.140625" style="2" customWidth="1"/>
    <col min="8676" max="8676" width="32.42578125" style="2" customWidth="1"/>
    <col min="8677" max="8679" width="10.28515625" style="2" customWidth="1"/>
    <col min="8680" max="8681" width="12.42578125" style="2" customWidth="1"/>
    <col min="8682" max="8682" width="11.28515625" style="2" customWidth="1"/>
    <col min="8683" max="8683" width="12.42578125" style="2" customWidth="1"/>
    <col min="8684" max="8684" width="11.28515625" style="2" customWidth="1"/>
    <col min="8685" max="8685" width="12.42578125" style="2" customWidth="1"/>
    <col min="8686" max="8686" width="11.28515625" style="2" customWidth="1"/>
    <col min="8687" max="8687" width="12.42578125" style="2" customWidth="1"/>
    <col min="8688" max="8688" width="11.28515625" style="2" customWidth="1"/>
    <col min="8689" max="8689" width="12.42578125" style="2" customWidth="1"/>
    <col min="8690" max="8690" width="11.28515625" style="2" customWidth="1"/>
    <col min="8691" max="8691" width="14.140625" style="2" customWidth="1"/>
    <col min="8692" max="8692" width="10.28515625" style="2" customWidth="1"/>
    <col min="8693" max="8693" width="17.140625" style="2" customWidth="1"/>
    <col min="8694" max="8694" width="12" style="2" customWidth="1"/>
    <col min="8695" max="8695" width="14.140625" style="2" customWidth="1"/>
    <col min="8696" max="8696" width="10.28515625" style="2" customWidth="1"/>
    <col min="8697" max="8697" width="17.140625" style="2" customWidth="1"/>
    <col min="8698" max="8698" width="12" style="2" customWidth="1"/>
    <col min="8699" max="8699" width="10.7109375" style="2" customWidth="1"/>
    <col min="8700" max="8702" width="0" style="2" hidden="1" customWidth="1"/>
    <col min="8703" max="8930" width="9.140625" style="2"/>
    <col min="8931" max="8931" width="5.140625" style="2" customWidth="1"/>
    <col min="8932" max="8932" width="32.42578125" style="2" customWidth="1"/>
    <col min="8933" max="8935" width="10.28515625" style="2" customWidth="1"/>
    <col min="8936" max="8937" width="12.42578125" style="2" customWidth="1"/>
    <col min="8938" max="8938" width="11.28515625" style="2" customWidth="1"/>
    <col min="8939" max="8939" width="12.42578125" style="2" customWidth="1"/>
    <col min="8940" max="8940" width="11.28515625" style="2" customWidth="1"/>
    <col min="8941" max="8941" width="12.42578125" style="2" customWidth="1"/>
    <col min="8942" max="8942" width="11.28515625" style="2" customWidth="1"/>
    <col min="8943" max="8943" width="12.42578125" style="2" customWidth="1"/>
    <col min="8944" max="8944" width="11.28515625" style="2" customWidth="1"/>
    <col min="8945" max="8945" width="12.42578125" style="2" customWidth="1"/>
    <col min="8946" max="8946" width="11.28515625" style="2" customWidth="1"/>
    <col min="8947" max="8947" width="14.140625" style="2" customWidth="1"/>
    <col min="8948" max="8948" width="10.28515625" style="2" customWidth="1"/>
    <col min="8949" max="8949" width="17.140625" style="2" customWidth="1"/>
    <col min="8950" max="8950" width="12" style="2" customWidth="1"/>
    <col min="8951" max="8951" width="14.140625" style="2" customWidth="1"/>
    <col min="8952" max="8952" width="10.28515625" style="2" customWidth="1"/>
    <col min="8953" max="8953" width="17.140625" style="2" customWidth="1"/>
    <col min="8954" max="8954" width="12" style="2" customWidth="1"/>
    <col min="8955" max="8955" width="10.7109375" style="2" customWidth="1"/>
    <col min="8956" max="8958" width="0" style="2" hidden="1" customWidth="1"/>
    <col min="8959" max="9186" width="9.140625" style="2"/>
    <col min="9187" max="9187" width="5.140625" style="2" customWidth="1"/>
    <col min="9188" max="9188" width="32.42578125" style="2" customWidth="1"/>
    <col min="9189" max="9191" width="10.28515625" style="2" customWidth="1"/>
    <col min="9192" max="9193" width="12.42578125" style="2" customWidth="1"/>
    <col min="9194" max="9194" width="11.28515625" style="2" customWidth="1"/>
    <col min="9195" max="9195" width="12.42578125" style="2" customWidth="1"/>
    <col min="9196" max="9196" width="11.28515625" style="2" customWidth="1"/>
    <col min="9197" max="9197" width="12.42578125" style="2" customWidth="1"/>
    <col min="9198" max="9198" width="11.28515625" style="2" customWidth="1"/>
    <col min="9199" max="9199" width="12.42578125" style="2" customWidth="1"/>
    <col min="9200" max="9200" width="11.28515625" style="2" customWidth="1"/>
    <col min="9201" max="9201" width="12.42578125" style="2" customWidth="1"/>
    <col min="9202" max="9202" width="11.28515625" style="2" customWidth="1"/>
    <col min="9203" max="9203" width="14.140625" style="2" customWidth="1"/>
    <col min="9204" max="9204" width="10.28515625" style="2" customWidth="1"/>
    <col min="9205" max="9205" width="17.140625" style="2" customWidth="1"/>
    <col min="9206" max="9206" width="12" style="2" customWidth="1"/>
    <col min="9207" max="9207" width="14.140625" style="2" customWidth="1"/>
    <col min="9208" max="9208" width="10.28515625" style="2" customWidth="1"/>
    <col min="9209" max="9209" width="17.140625" style="2" customWidth="1"/>
    <col min="9210" max="9210" width="12" style="2" customWidth="1"/>
    <col min="9211" max="9211" width="10.7109375" style="2" customWidth="1"/>
    <col min="9212" max="9214" width="0" style="2" hidden="1" customWidth="1"/>
    <col min="9215" max="9442" width="9.140625" style="2"/>
    <col min="9443" max="9443" width="5.140625" style="2" customWidth="1"/>
    <col min="9444" max="9444" width="32.42578125" style="2" customWidth="1"/>
    <col min="9445" max="9447" width="10.28515625" style="2" customWidth="1"/>
    <col min="9448" max="9449" width="12.42578125" style="2" customWidth="1"/>
    <col min="9450" max="9450" width="11.28515625" style="2" customWidth="1"/>
    <col min="9451" max="9451" width="12.42578125" style="2" customWidth="1"/>
    <col min="9452" max="9452" width="11.28515625" style="2" customWidth="1"/>
    <col min="9453" max="9453" width="12.42578125" style="2" customWidth="1"/>
    <col min="9454" max="9454" width="11.28515625" style="2" customWidth="1"/>
    <col min="9455" max="9455" width="12.42578125" style="2" customWidth="1"/>
    <col min="9456" max="9456" width="11.28515625" style="2" customWidth="1"/>
    <col min="9457" max="9457" width="12.42578125" style="2" customWidth="1"/>
    <col min="9458" max="9458" width="11.28515625" style="2" customWidth="1"/>
    <col min="9459" max="9459" width="14.140625" style="2" customWidth="1"/>
    <col min="9460" max="9460" width="10.28515625" style="2" customWidth="1"/>
    <col min="9461" max="9461" width="17.140625" style="2" customWidth="1"/>
    <col min="9462" max="9462" width="12" style="2" customWidth="1"/>
    <col min="9463" max="9463" width="14.140625" style="2" customWidth="1"/>
    <col min="9464" max="9464" width="10.28515625" style="2" customWidth="1"/>
    <col min="9465" max="9465" width="17.140625" style="2" customWidth="1"/>
    <col min="9466" max="9466" width="12" style="2" customWidth="1"/>
    <col min="9467" max="9467" width="10.7109375" style="2" customWidth="1"/>
    <col min="9468" max="9470" width="0" style="2" hidden="1" customWidth="1"/>
    <col min="9471" max="9698" width="9.140625" style="2"/>
    <col min="9699" max="9699" width="5.140625" style="2" customWidth="1"/>
    <col min="9700" max="9700" width="32.42578125" style="2" customWidth="1"/>
    <col min="9701" max="9703" width="10.28515625" style="2" customWidth="1"/>
    <col min="9704" max="9705" width="12.42578125" style="2" customWidth="1"/>
    <col min="9706" max="9706" width="11.28515625" style="2" customWidth="1"/>
    <col min="9707" max="9707" width="12.42578125" style="2" customWidth="1"/>
    <col min="9708" max="9708" width="11.28515625" style="2" customWidth="1"/>
    <col min="9709" max="9709" width="12.42578125" style="2" customWidth="1"/>
    <col min="9710" max="9710" width="11.28515625" style="2" customWidth="1"/>
    <col min="9711" max="9711" width="12.42578125" style="2" customWidth="1"/>
    <col min="9712" max="9712" width="11.28515625" style="2" customWidth="1"/>
    <col min="9713" max="9713" width="12.42578125" style="2" customWidth="1"/>
    <col min="9714" max="9714" width="11.28515625" style="2" customWidth="1"/>
    <col min="9715" max="9715" width="14.140625" style="2" customWidth="1"/>
    <col min="9716" max="9716" width="10.28515625" style="2" customWidth="1"/>
    <col min="9717" max="9717" width="17.140625" style="2" customWidth="1"/>
    <col min="9718" max="9718" width="12" style="2" customWidth="1"/>
    <col min="9719" max="9719" width="14.140625" style="2" customWidth="1"/>
    <col min="9720" max="9720" width="10.28515625" style="2" customWidth="1"/>
    <col min="9721" max="9721" width="17.140625" style="2" customWidth="1"/>
    <col min="9722" max="9722" width="12" style="2" customWidth="1"/>
    <col min="9723" max="9723" width="10.7109375" style="2" customWidth="1"/>
    <col min="9724" max="9726" width="0" style="2" hidden="1" customWidth="1"/>
    <col min="9727" max="9954" width="9.140625" style="2"/>
    <col min="9955" max="9955" width="5.140625" style="2" customWidth="1"/>
    <col min="9956" max="9956" width="32.42578125" style="2" customWidth="1"/>
    <col min="9957" max="9959" width="10.28515625" style="2" customWidth="1"/>
    <col min="9960" max="9961" width="12.42578125" style="2" customWidth="1"/>
    <col min="9962" max="9962" width="11.28515625" style="2" customWidth="1"/>
    <col min="9963" max="9963" width="12.42578125" style="2" customWidth="1"/>
    <col min="9964" max="9964" width="11.28515625" style="2" customWidth="1"/>
    <col min="9965" max="9965" width="12.42578125" style="2" customWidth="1"/>
    <col min="9966" max="9966" width="11.28515625" style="2" customWidth="1"/>
    <col min="9967" max="9967" width="12.42578125" style="2" customWidth="1"/>
    <col min="9968" max="9968" width="11.28515625" style="2" customWidth="1"/>
    <col min="9969" max="9969" width="12.42578125" style="2" customWidth="1"/>
    <col min="9970" max="9970" width="11.28515625" style="2" customWidth="1"/>
    <col min="9971" max="9971" width="14.140625" style="2" customWidth="1"/>
    <col min="9972" max="9972" width="10.28515625" style="2" customWidth="1"/>
    <col min="9973" max="9973" width="17.140625" style="2" customWidth="1"/>
    <col min="9974" max="9974" width="12" style="2" customWidth="1"/>
    <col min="9975" max="9975" width="14.140625" style="2" customWidth="1"/>
    <col min="9976" max="9976" width="10.28515625" style="2" customWidth="1"/>
    <col min="9977" max="9977" width="17.140625" style="2" customWidth="1"/>
    <col min="9978" max="9978" width="12" style="2" customWidth="1"/>
    <col min="9979" max="9979" width="10.7109375" style="2" customWidth="1"/>
    <col min="9980" max="9982" width="0" style="2" hidden="1" customWidth="1"/>
    <col min="9983" max="10210" width="9.140625" style="2"/>
    <col min="10211" max="10211" width="5.140625" style="2" customWidth="1"/>
    <col min="10212" max="10212" width="32.42578125" style="2" customWidth="1"/>
    <col min="10213" max="10215" width="10.28515625" style="2" customWidth="1"/>
    <col min="10216" max="10217" width="12.42578125" style="2" customWidth="1"/>
    <col min="10218" max="10218" width="11.28515625" style="2" customWidth="1"/>
    <col min="10219" max="10219" width="12.42578125" style="2" customWidth="1"/>
    <col min="10220" max="10220" width="11.28515625" style="2" customWidth="1"/>
    <col min="10221" max="10221" width="12.42578125" style="2" customWidth="1"/>
    <col min="10222" max="10222" width="11.28515625" style="2" customWidth="1"/>
    <col min="10223" max="10223" width="12.42578125" style="2" customWidth="1"/>
    <col min="10224" max="10224" width="11.28515625" style="2" customWidth="1"/>
    <col min="10225" max="10225" width="12.42578125" style="2" customWidth="1"/>
    <col min="10226" max="10226" width="11.28515625" style="2" customWidth="1"/>
    <col min="10227" max="10227" width="14.140625" style="2" customWidth="1"/>
    <col min="10228" max="10228" width="10.28515625" style="2" customWidth="1"/>
    <col min="10229" max="10229" width="17.140625" style="2" customWidth="1"/>
    <col min="10230" max="10230" width="12" style="2" customWidth="1"/>
    <col min="10231" max="10231" width="14.140625" style="2" customWidth="1"/>
    <col min="10232" max="10232" width="10.28515625" style="2" customWidth="1"/>
    <col min="10233" max="10233" width="17.140625" style="2" customWidth="1"/>
    <col min="10234" max="10234" width="12" style="2" customWidth="1"/>
    <col min="10235" max="10235" width="10.7109375" style="2" customWidth="1"/>
    <col min="10236" max="10238" width="0" style="2" hidden="1" customWidth="1"/>
    <col min="10239" max="10466" width="9.140625" style="2"/>
    <col min="10467" max="10467" width="5.140625" style="2" customWidth="1"/>
    <col min="10468" max="10468" width="32.42578125" style="2" customWidth="1"/>
    <col min="10469" max="10471" width="10.28515625" style="2" customWidth="1"/>
    <col min="10472" max="10473" width="12.42578125" style="2" customWidth="1"/>
    <col min="10474" max="10474" width="11.28515625" style="2" customWidth="1"/>
    <col min="10475" max="10475" width="12.42578125" style="2" customWidth="1"/>
    <col min="10476" max="10476" width="11.28515625" style="2" customWidth="1"/>
    <col min="10477" max="10477" width="12.42578125" style="2" customWidth="1"/>
    <col min="10478" max="10478" width="11.28515625" style="2" customWidth="1"/>
    <col min="10479" max="10479" width="12.42578125" style="2" customWidth="1"/>
    <col min="10480" max="10480" width="11.28515625" style="2" customWidth="1"/>
    <col min="10481" max="10481" width="12.42578125" style="2" customWidth="1"/>
    <col min="10482" max="10482" width="11.28515625" style="2" customWidth="1"/>
    <col min="10483" max="10483" width="14.140625" style="2" customWidth="1"/>
    <col min="10484" max="10484" width="10.28515625" style="2" customWidth="1"/>
    <col min="10485" max="10485" width="17.140625" style="2" customWidth="1"/>
    <col min="10486" max="10486" width="12" style="2" customWidth="1"/>
    <col min="10487" max="10487" width="14.140625" style="2" customWidth="1"/>
    <col min="10488" max="10488" width="10.28515625" style="2" customWidth="1"/>
    <col min="10489" max="10489" width="17.140625" style="2" customWidth="1"/>
    <col min="10490" max="10490" width="12" style="2" customWidth="1"/>
    <col min="10491" max="10491" width="10.7109375" style="2" customWidth="1"/>
    <col min="10492" max="10494" width="0" style="2" hidden="1" customWidth="1"/>
    <col min="10495" max="10722" width="9.140625" style="2"/>
    <col min="10723" max="10723" width="5.140625" style="2" customWidth="1"/>
    <col min="10724" max="10724" width="32.42578125" style="2" customWidth="1"/>
    <col min="10725" max="10727" width="10.28515625" style="2" customWidth="1"/>
    <col min="10728" max="10729" width="12.42578125" style="2" customWidth="1"/>
    <col min="10730" max="10730" width="11.28515625" style="2" customWidth="1"/>
    <col min="10731" max="10731" width="12.42578125" style="2" customWidth="1"/>
    <col min="10732" max="10732" width="11.28515625" style="2" customWidth="1"/>
    <col min="10733" max="10733" width="12.42578125" style="2" customWidth="1"/>
    <col min="10734" max="10734" width="11.28515625" style="2" customWidth="1"/>
    <col min="10735" max="10735" width="12.42578125" style="2" customWidth="1"/>
    <col min="10736" max="10736" width="11.28515625" style="2" customWidth="1"/>
    <col min="10737" max="10737" width="12.42578125" style="2" customWidth="1"/>
    <col min="10738" max="10738" width="11.28515625" style="2" customWidth="1"/>
    <col min="10739" max="10739" width="14.140625" style="2" customWidth="1"/>
    <col min="10740" max="10740" width="10.28515625" style="2" customWidth="1"/>
    <col min="10741" max="10741" width="17.140625" style="2" customWidth="1"/>
    <col min="10742" max="10742" width="12" style="2" customWidth="1"/>
    <col min="10743" max="10743" width="14.140625" style="2" customWidth="1"/>
    <col min="10744" max="10744" width="10.28515625" style="2" customWidth="1"/>
    <col min="10745" max="10745" width="17.140625" style="2" customWidth="1"/>
    <col min="10746" max="10746" width="12" style="2" customWidth="1"/>
    <col min="10747" max="10747" width="10.7109375" style="2" customWidth="1"/>
    <col min="10748" max="10750" width="0" style="2" hidden="1" customWidth="1"/>
    <col min="10751" max="10978" width="9.140625" style="2"/>
    <col min="10979" max="10979" width="5.140625" style="2" customWidth="1"/>
    <col min="10980" max="10980" width="32.42578125" style="2" customWidth="1"/>
    <col min="10981" max="10983" width="10.28515625" style="2" customWidth="1"/>
    <col min="10984" max="10985" width="12.42578125" style="2" customWidth="1"/>
    <col min="10986" max="10986" width="11.28515625" style="2" customWidth="1"/>
    <col min="10987" max="10987" width="12.42578125" style="2" customWidth="1"/>
    <col min="10988" max="10988" width="11.28515625" style="2" customWidth="1"/>
    <col min="10989" max="10989" width="12.42578125" style="2" customWidth="1"/>
    <col min="10990" max="10990" width="11.28515625" style="2" customWidth="1"/>
    <col min="10991" max="10991" width="12.42578125" style="2" customWidth="1"/>
    <col min="10992" max="10992" width="11.28515625" style="2" customWidth="1"/>
    <col min="10993" max="10993" width="12.42578125" style="2" customWidth="1"/>
    <col min="10994" max="10994" width="11.28515625" style="2" customWidth="1"/>
    <col min="10995" max="10995" width="14.140625" style="2" customWidth="1"/>
    <col min="10996" max="10996" width="10.28515625" style="2" customWidth="1"/>
    <col min="10997" max="10997" width="17.140625" style="2" customWidth="1"/>
    <col min="10998" max="10998" width="12" style="2" customWidth="1"/>
    <col min="10999" max="10999" width="14.140625" style="2" customWidth="1"/>
    <col min="11000" max="11000" width="10.28515625" style="2" customWidth="1"/>
    <col min="11001" max="11001" width="17.140625" style="2" customWidth="1"/>
    <col min="11002" max="11002" width="12" style="2" customWidth="1"/>
    <col min="11003" max="11003" width="10.7109375" style="2" customWidth="1"/>
    <col min="11004" max="11006" width="0" style="2" hidden="1" customWidth="1"/>
    <col min="11007" max="11234" width="9.140625" style="2"/>
    <col min="11235" max="11235" width="5.140625" style="2" customWidth="1"/>
    <col min="11236" max="11236" width="32.42578125" style="2" customWidth="1"/>
    <col min="11237" max="11239" width="10.28515625" style="2" customWidth="1"/>
    <col min="11240" max="11241" width="12.42578125" style="2" customWidth="1"/>
    <col min="11242" max="11242" width="11.28515625" style="2" customWidth="1"/>
    <col min="11243" max="11243" width="12.42578125" style="2" customWidth="1"/>
    <col min="11244" max="11244" width="11.28515625" style="2" customWidth="1"/>
    <col min="11245" max="11245" width="12.42578125" style="2" customWidth="1"/>
    <col min="11246" max="11246" width="11.28515625" style="2" customWidth="1"/>
    <col min="11247" max="11247" width="12.42578125" style="2" customWidth="1"/>
    <col min="11248" max="11248" width="11.28515625" style="2" customWidth="1"/>
    <col min="11249" max="11249" width="12.42578125" style="2" customWidth="1"/>
    <col min="11250" max="11250" width="11.28515625" style="2" customWidth="1"/>
    <col min="11251" max="11251" width="14.140625" style="2" customWidth="1"/>
    <col min="11252" max="11252" width="10.28515625" style="2" customWidth="1"/>
    <col min="11253" max="11253" width="17.140625" style="2" customWidth="1"/>
    <col min="11254" max="11254" width="12" style="2" customWidth="1"/>
    <col min="11255" max="11255" width="14.140625" style="2" customWidth="1"/>
    <col min="11256" max="11256" width="10.28515625" style="2" customWidth="1"/>
    <col min="11257" max="11257" width="17.140625" style="2" customWidth="1"/>
    <col min="11258" max="11258" width="12" style="2" customWidth="1"/>
    <col min="11259" max="11259" width="10.7109375" style="2" customWidth="1"/>
    <col min="11260" max="11262" width="0" style="2" hidden="1" customWidth="1"/>
    <col min="11263" max="11490" width="9.140625" style="2"/>
    <col min="11491" max="11491" width="5.140625" style="2" customWidth="1"/>
    <col min="11492" max="11492" width="32.42578125" style="2" customWidth="1"/>
    <col min="11493" max="11495" width="10.28515625" style="2" customWidth="1"/>
    <col min="11496" max="11497" width="12.42578125" style="2" customWidth="1"/>
    <col min="11498" max="11498" width="11.28515625" style="2" customWidth="1"/>
    <col min="11499" max="11499" width="12.42578125" style="2" customWidth="1"/>
    <col min="11500" max="11500" width="11.28515625" style="2" customWidth="1"/>
    <col min="11501" max="11501" width="12.42578125" style="2" customWidth="1"/>
    <col min="11502" max="11502" width="11.28515625" style="2" customWidth="1"/>
    <col min="11503" max="11503" width="12.42578125" style="2" customWidth="1"/>
    <col min="11504" max="11504" width="11.28515625" style="2" customWidth="1"/>
    <col min="11505" max="11505" width="12.42578125" style="2" customWidth="1"/>
    <col min="11506" max="11506" width="11.28515625" style="2" customWidth="1"/>
    <col min="11507" max="11507" width="14.140625" style="2" customWidth="1"/>
    <col min="11508" max="11508" width="10.28515625" style="2" customWidth="1"/>
    <col min="11509" max="11509" width="17.140625" style="2" customWidth="1"/>
    <col min="11510" max="11510" width="12" style="2" customWidth="1"/>
    <col min="11511" max="11511" width="14.140625" style="2" customWidth="1"/>
    <col min="11512" max="11512" width="10.28515625" style="2" customWidth="1"/>
    <col min="11513" max="11513" width="17.140625" style="2" customWidth="1"/>
    <col min="11514" max="11514" width="12" style="2" customWidth="1"/>
    <col min="11515" max="11515" width="10.7109375" style="2" customWidth="1"/>
    <col min="11516" max="11518" width="0" style="2" hidden="1" customWidth="1"/>
    <col min="11519" max="11746" width="9.140625" style="2"/>
    <col min="11747" max="11747" width="5.140625" style="2" customWidth="1"/>
    <col min="11748" max="11748" width="32.42578125" style="2" customWidth="1"/>
    <col min="11749" max="11751" width="10.28515625" style="2" customWidth="1"/>
    <col min="11752" max="11753" width="12.42578125" style="2" customWidth="1"/>
    <col min="11754" max="11754" width="11.28515625" style="2" customWidth="1"/>
    <col min="11755" max="11755" width="12.42578125" style="2" customWidth="1"/>
    <col min="11756" max="11756" width="11.28515625" style="2" customWidth="1"/>
    <col min="11757" max="11757" width="12.42578125" style="2" customWidth="1"/>
    <col min="11758" max="11758" width="11.28515625" style="2" customWidth="1"/>
    <col min="11759" max="11759" width="12.42578125" style="2" customWidth="1"/>
    <col min="11760" max="11760" width="11.28515625" style="2" customWidth="1"/>
    <col min="11761" max="11761" width="12.42578125" style="2" customWidth="1"/>
    <col min="11762" max="11762" width="11.28515625" style="2" customWidth="1"/>
    <col min="11763" max="11763" width="14.140625" style="2" customWidth="1"/>
    <col min="11764" max="11764" width="10.28515625" style="2" customWidth="1"/>
    <col min="11765" max="11765" width="17.140625" style="2" customWidth="1"/>
    <col min="11766" max="11766" width="12" style="2" customWidth="1"/>
    <col min="11767" max="11767" width="14.140625" style="2" customWidth="1"/>
    <col min="11768" max="11768" width="10.28515625" style="2" customWidth="1"/>
    <col min="11769" max="11769" width="17.140625" style="2" customWidth="1"/>
    <col min="11770" max="11770" width="12" style="2" customWidth="1"/>
    <col min="11771" max="11771" width="10.7109375" style="2" customWidth="1"/>
    <col min="11772" max="11774" width="0" style="2" hidden="1" customWidth="1"/>
    <col min="11775" max="12002" width="9.140625" style="2"/>
    <col min="12003" max="12003" width="5.140625" style="2" customWidth="1"/>
    <col min="12004" max="12004" width="32.42578125" style="2" customWidth="1"/>
    <col min="12005" max="12007" width="10.28515625" style="2" customWidth="1"/>
    <col min="12008" max="12009" width="12.42578125" style="2" customWidth="1"/>
    <col min="12010" max="12010" width="11.28515625" style="2" customWidth="1"/>
    <col min="12011" max="12011" width="12.42578125" style="2" customWidth="1"/>
    <col min="12012" max="12012" width="11.28515625" style="2" customWidth="1"/>
    <col min="12013" max="12013" width="12.42578125" style="2" customWidth="1"/>
    <col min="12014" max="12014" width="11.28515625" style="2" customWidth="1"/>
    <col min="12015" max="12015" width="12.42578125" style="2" customWidth="1"/>
    <col min="12016" max="12016" width="11.28515625" style="2" customWidth="1"/>
    <col min="12017" max="12017" width="12.42578125" style="2" customWidth="1"/>
    <col min="12018" max="12018" width="11.28515625" style="2" customWidth="1"/>
    <col min="12019" max="12019" width="14.140625" style="2" customWidth="1"/>
    <col min="12020" max="12020" width="10.28515625" style="2" customWidth="1"/>
    <col min="12021" max="12021" width="17.140625" style="2" customWidth="1"/>
    <col min="12022" max="12022" width="12" style="2" customWidth="1"/>
    <col min="12023" max="12023" width="14.140625" style="2" customWidth="1"/>
    <col min="12024" max="12024" width="10.28515625" style="2" customWidth="1"/>
    <col min="12025" max="12025" width="17.140625" style="2" customWidth="1"/>
    <col min="12026" max="12026" width="12" style="2" customWidth="1"/>
    <col min="12027" max="12027" width="10.7109375" style="2" customWidth="1"/>
    <col min="12028" max="12030" width="0" style="2" hidden="1" customWidth="1"/>
    <col min="12031" max="12258" width="9.140625" style="2"/>
    <col min="12259" max="12259" width="5.140625" style="2" customWidth="1"/>
    <col min="12260" max="12260" width="32.42578125" style="2" customWidth="1"/>
    <col min="12261" max="12263" width="10.28515625" style="2" customWidth="1"/>
    <col min="12264" max="12265" width="12.42578125" style="2" customWidth="1"/>
    <col min="12266" max="12266" width="11.28515625" style="2" customWidth="1"/>
    <col min="12267" max="12267" width="12.42578125" style="2" customWidth="1"/>
    <col min="12268" max="12268" width="11.28515625" style="2" customWidth="1"/>
    <col min="12269" max="12269" width="12.42578125" style="2" customWidth="1"/>
    <col min="12270" max="12270" width="11.28515625" style="2" customWidth="1"/>
    <col min="12271" max="12271" width="12.42578125" style="2" customWidth="1"/>
    <col min="12272" max="12272" width="11.28515625" style="2" customWidth="1"/>
    <col min="12273" max="12273" width="12.42578125" style="2" customWidth="1"/>
    <col min="12274" max="12274" width="11.28515625" style="2" customWidth="1"/>
    <col min="12275" max="12275" width="14.140625" style="2" customWidth="1"/>
    <col min="12276" max="12276" width="10.28515625" style="2" customWidth="1"/>
    <col min="12277" max="12277" width="17.140625" style="2" customWidth="1"/>
    <col min="12278" max="12278" width="12" style="2" customWidth="1"/>
    <col min="12279" max="12279" width="14.140625" style="2" customWidth="1"/>
    <col min="12280" max="12280" width="10.28515625" style="2" customWidth="1"/>
    <col min="12281" max="12281" width="17.140625" style="2" customWidth="1"/>
    <col min="12282" max="12282" width="12" style="2" customWidth="1"/>
    <col min="12283" max="12283" width="10.7109375" style="2" customWidth="1"/>
    <col min="12284" max="12286" width="0" style="2" hidden="1" customWidth="1"/>
    <col min="12287" max="12514" width="9.140625" style="2"/>
    <col min="12515" max="12515" width="5.140625" style="2" customWidth="1"/>
    <col min="12516" max="12516" width="32.42578125" style="2" customWidth="1"/>
    <col min="12517" max="12519" width="10.28515625" style="2" customWidth="1"/>
    <col min="12520" max="12521" width="12.42578125" style="2" customWidth="1"/>
    <col min="12522" max="12522" width="11.28515625" style="2" customWidth="1"/>
    <col min="12523" max="12523" width="12.42578125" style="2" customWidth="1"/>
    <col min="12524" max="12524" width="11.28515625" style="2" customWidth="1"/>
    <col min="12525" max="12525" width="12.42578125" style="2" customWidth="1"/>
    <col min="12526" max="12526" width="11.28515625" style="2" customWidth="1"/>
    <col min="12527" max="12527" width="12.42578125" style="2" customWidth="1"/>
    <col min="12528" max="12528" width="11.28515625" style="2" customWidth="1"/>
    <col min="12529" max="12529" width="12.42578125" style="2" customWidth="1"/>
    <col min="12530" max="12530" width="11.28515625" style="2" customWidth="1"/>
    <col min="12531" max="12531" width="14.140625" style="2" customWidth="1"/>
    <col min="12532" max="12532" width="10.28515625" style="2" customWidth="1"/>
    <col min="12533" max="12533" width="17.140625" style="2" customWidth="1"/>
    <col min="12534" max="12534" width="12" style="2" customWidth="1"/>
    <col min="12535" max="12535" width="14.140625" style="2" customWidth="1"/>
    <col min="12536" max="12536" width="10.28515625" style="2" customWidth="1"/>
    <col min="12537" max="12537" width="17.140625" style="2" customWidth="1"/>
    <col min="12538" max="12538" width="12" style="2" customWidth="1"/>
    <col min="12539" max="12539" width="10.7109375" style="2" customWidth="1"/>
    <col min="12540" max="12542" width="0" style="2" hidden="1" customWidth="1"/>
    <col min="12543" max="12770" width="9.140625" style="2"/>
    <col min="12771" max="12771" width="5.140625" style="2" customWidth="1"/>
    <col min="12772" max="12772" width="32.42578125" style="2" customWidth="1"/>
    <col min="12773" max="12775" width="10.28515625" style="2" customWidth="1"/>
    <col min="12776" max="12777" width="12.42578125" style="2" customWidth="1"/>
    <col min="12778" max="12778" width="11.28515625" style="2" customWidth="1"/>
    <col min="12779" max="12779" width="12.42578125" style="2" customWidth="1"/>
    <col min="12780" max="12780" width="11.28515625" style="2" customWidth="1"/>
    <col min="12781" max="12781" width="12.42578125" style="2" customWidth="1"/>
    <col min="12782" max="12782" width="11.28515625" style="2" customWidth="1"/>
    <col min="12783" max="12783" width="12.42578125" style="2" customWidth="1"/>
    <col min="12784" max="12784" width="11.28515625" style="2" customWidth="1"/>
    <col min="12785" max="12785" width="12.42578125" style="2" customWidth="1"/>
    <col min="12786" max="12786" width="11.28515625" style="2" customWidth="1"/>
    <col min="12787" max="12787" width="14.140625" style="2" customWidth="1"/>
    <col min="12788" max="12788" width="10.28515625" style="2" customWidth="1"/>
    <col min="12789" max="12789" width="17.140625" style="2" customWidth="1"/>
    <col min="12790" max="12790" width="12" style="2" customWidth="1"/>
    <col min="12791" max="12791" width="14.140625" style="2" customWidth="1"/>
    <col min="12792" max="12792" width="10.28515625" style="2" customWidth="1"/>
    <col min="12793" max="12793" width="17.140625" style="2" customWidth="1"/>
    <col min="12794" max="12794" width="12" style="2" customWidth="1"/>
    <col min="12795" max="12795" width="10.7109375" style="2" customWidth="1"/>
    <col min="12796" max="12798" width="0" style="2" hidden="1" customWidth="1"/>
    <col min="12799" max="13026" width="9.140625" style="2"/>
    <col min="13027" max="13027" width="5.140625" style="2" customWidth="1"/>
    <col min="13028" max="13028" width="32.42578125" style="2" customWidth="1"/>
    <col min="13029" max="13031" width="10.28515625" style="2" customWidth="1"/>
    <col min="13032" max="13033" width="12.42578125" style="2" customWidth="1"/>
    <col min="13034" max="13034" width="11.28515625" style="2" customWidth="1"/>
    <col min="13035" max="13035" width="12.42578125" style="2" customWidth="1"/>
    <col min="13036" max="13036" width="11.28515625" style="2" customWidth="1"/>
    <col min="13037" max="13037" width="12.42578125" style="2" customWidth="1"/>
    <col min="13038" max="13038" width="11.28515625" style="2" customWidth="1"/>
    <col min="13039" max="13039" width="12.42578125" style="2" customWidth="1"/>
    <col min="13040" max="13040" width="11.28515625" style="2" customWidth="1"/>
    <col min="13041" max="13041" width="12.42578125" style="2" customWidth="1"/>
    <col min="13042" max="13042" width="11.28515625" style="2" customWidth="1"/>
    <col min="13043" max="13043" width="14.140625" style="2" customWidth="1"/>
    <col min="13044" max="13044" width="10.28515625" style="2" customWidth="1"/>
    <col min="13045" max="13045" width="17.140625" style="2" customWidth="1"/>
    <col min="13046" max="13046" width="12" style="2" customWidth="1"/>
    <col min="13047" max="13047" width="14.140625" style="2" customWidth="1"/>
    <col min="13048" max="13048" width="10.28515625" style="2" customWidth="1"/>
    <col min="13049" max="13049" width="17.140625" style="2" customWidth="1"/>
    <col min="13050" max="13050" width="12" style="2" customWidth="1"/>
    <col min="13051" max="13051" width="10.7109375" style="2" customWidth="1"/>
    <col min="13052" max="13054" width="0" style="2" hidden="1" customWidth="1"/>
    <col min="13055" max="13282" width="9.140625" style="2"/>
    <col min="13283" max="13283" width="5.140625" style="2" customWidth="1"/>
    <col min="13284" max="13284" width="32.42578125" style="2" customWidth="1"/>
    <col min="13285" max="13287" width="10.28515625" style="2" customWidth="1"/>
    <col min="13288" max="13289" width="12.42578125" style="2" customWidth="1"/>
    <col min="13290" max="13290" width="11.28515625" style="2" customWidth="1"/>
    <col min="13291" max="13291" width="12.42578125" style="2" customWidth="1"/>
    <col min="13292" max="13292" width="11.28515625" style="2" customWidth="1"/>
    <col min="13293" max="13293" width="12.42578125" style="2" customWidth="1"/>
    <col min="13294" max="13294" width="11.28515625" style="2" customWidth="1"/>
    <col min="13295" max="13295" width="12.42578125" style="2" customWidth="1"/>
    <col min="13296" max="13296" width="11.28515625" style="2" customWidth="1"/>
    <col min="13297" max="13297" width="12.42578125" style="2" customWidth="1"/>
    <col min="13298" max="13298" width="11.28515625" style="2" customWidth="1"/>
    <col min="13299" max="13299" width="14.140625" style="2" customWidth="1"/>
    <col min="13300" max="13300" width="10.28515625" style="2" customWidth="1"/>
    <col min="13301" max="13301" width="17.140625" style="2" customWidth="1"/>
    <col min="13302" max="13302" width="12" style="2" customWidth="1"/>
    <col min="13303" max="13303" width="14.140625" style="2" customWidth="1"/>
    <col min="13304" max="13304" width="10.28515625" style="2" customWidth="1"/>
    <col min="13305" max="13305" width="17.140625" style="2" customWidth="1"/>
    <col min="13306" max="13306" width="12" style="2" customWidth="1"/>
    <col min="13307" max="13307" width="10.7109375" style="2" customWidth="1"/>
    <col min="13308" max="13310" width="0" style="2" hidden="1" customWidth="1"/>
    <col min="13311" max="13538" width="9.140625" style="2"/>
    <col min="13539" max="13539" width="5.140625" style="2" customWidth="1"/>
    <col min="13540" max="13540" width="32.42578125" style="2" customWidth="1"/>
    <col min="13541" max="13543" width="10.28515625" style="2" customWidth="1"/>
    <col min="13544" max="13545" width="12.42578125" style="2" customWidth="1"/>
    <col min="13546" max="13546" width="11.28515625" style="2" customWidth="1"/>
    <col min="13547" max="13547" width="12.42578125" style="2" customWidth="1"/>
    <col min="13548" max="13548" width="11.28515625" style="2" customWidth="1"/>
    <col min="13549" max="13549" width="12.42578125" style="2" customWidth="1"/>
    <col min="13550" max="13550" width="11.28515625" style="2" customWidth="1"/>
    <col min="13551" max="13551" width="12.42578125" style="2" customWidth="1"/>
    <col min="13552" max="13552" width="11.28515625" style="2" customWidth="1"/>
    <col min="13553" max="13553" width="12.42578125" style="2" customWidth="1"/>
    <col min="13554" max="13554" width="11.28515625" style="2" customWidth="1"/>
    <col min="13555" max="13555" width="14.140625" style="2" customWidth="1"/>
    <col min="13556" max="13556" width="10.28515625" style="2" customWidth="1"/>
    <col min="13557" max="13557" width="17.140625" style="2" customWidth="1"/>
    <col min="13558" max="13558" width="12" style="2" customWidth="1"/>
    <col min="13559" max="13559" width="14.140625" style="2" customWidth="1"/>
    <col min="13560" max="13560" width="10.28515625" style="2" customWidth="1"/>
    <col min="13561" max="13561" width="17.140625" style="2" customWidth="1"/>
    <col min="13562" max="13562" width="12" style="2" customWidth="1"/>
    <col min="13563" max="13563" width="10.7109375" style="2" customWidth="1"/>
    <col min="13564" max="13566" width="0" style="2" hidden="1" customWidth="1"/>
    <col min="13567" max="13794" width="9.140625" style="2"/>
    <col min="13795" max="13795" width="5.140625" style="2" customWidth="1"/>
    <col min="13796" max="13796" width="32.42578125" style="2" customWidth="1"/>
    <col min="13797" max="13799" width="10.28515625" style="2" customWidth="1"/>
    <col min="13800" max="13801" width="12.42578125" style="2" customWidth="1"/>
    <col min="13802" max="13802" width="11.28515625" style="2" customWidth="1"/>
    <col min="13803" max="13803" width="12.42578125" style="2" customWidth="1"/>
    <col min="13804" max="13804" width="11.28515625" style="2" customWidth="1"/>
    <col min="13805" max="13805" width="12.42578125" style="2" customWidth="1"/>
    <col min="13806" max="13806" width="11.28515625" style="2" customWidth="1"/>
    <col min="13807" max="13807" width="12.42578125" style="2" customWidth="1"/>
    <col min="13808" max="13808" width="11.28515625" style="2" customWidth="1"/>
    <col min="13809" max="13809" width="12.42578125" style="2" customWidth="1"/>
    <col min="13810" max="13810" width="11.28515625" style="2" customWidth="1"/>
    <col min="13811" max="13811" width="14.140625" style="2" customWidth="1"/>
    <col min="13812" max="13812" width="10.28515625" style="2" customWidth="1"/>
    <col min="13813" max="13813" width="17.140625" style="2" customWidth="1"/>
    <col min="13814" max="13814" width="12" style="2" customWidth="1"/>
    <col min="13815" max="13815" width="14.140625" style="2" customWidth="1"/>
    <col min="13816" max="13816" width="10.28515625" style="2" customWidth="1"/>
    <col min="13817" max="13817" width="17.140625" style="2" customWidth="1"/>
    <col min="13818" max="13818" width="12" style="2" customWidth="1"/>
    <col min="13819" max="13819" width="10.7109375" style="2" customWidth="1"/>
    <col min="13820" max="13822" width="0" style="2" hidden="1" customWidth="1"/>
    <col min="13823" max="14050" width="9.140625" style="2"/>
    <col min="14051" max="14051" width="5.140625" style="2" customWidth="1"/>
    <col min="14052" max="14052" width="32.42578125" style="2" customWidth="1"/>
    <col min="14053" max="14055" width="10.28515625" style="2" customWidth="1"/>
    <col min="14056" max="14057" width="12.42578125" style="2" customWidth="1"/>
    <col min="14058" max="14058" width="11.28515625" style="2" customWidth="1"/>
    <col min="14059" max="14059" width="12.42578125" style="2" customWidth="1"/>
    <col min="14060" max="14060" width="11.28515625" style="2" customWidth="1"/>
    <col min="14061" max="14061" width="12.42578125" style="2" customWidth="1"/>
    <col min="14062" max="14062" width="11.28515625" style="2" customWidth="1"/>
    <col min="14063" max="14063" width="12.42578125" style="2" customWidth="1"/>
    <col min="14064" max="14064" width="11.28515625" style="2" customWidth="1"/>
    <col min="14065" max="14065" width="12.42578125" style="2" customWidth="1"/>
    <col min="14066" max="14066" width="11.28515625" style="2" customWidth="1"/>
    <col min="14067" max="14067" width="14.140625" style="2" customWidth="1"/>
    <col min="14068" max="14068" width="10.28515625" style="2" customWidth="1"/>
    <col min="14069" max="14069" width="17.140625" style="2" customWidth="1"/>
    <col min="14070" max="14070" width="12" style="2" customWidth="1"/>
    <col min="14071" max="14071" width="14.140625" style="2" customWidth="1"/>
    <col min="14072" max="14072" width="10.28515625" style="2" customWidth="1"/>
    <col min="14073" max="14073" width="17.140625" style="2" customWidth="1"/>
    <col min="14074" max="14074" width="12" style="2" customWidth="1"/>
    <col min="14075" max="14075" width="10.7109375" style="2" customWidth="1"/>
    <col min="14076" max="14078" width="0" style="2" hidden="1" customWidth="1"/>
    <col min="14079" max="14306" width="9.140625" style="2"/>
    <col min="14307" max="14307" width="5.140625" style="2" customWidth="1"/>
    <col min="14308" max="14308" width="32.42578125" style="2" customWidth="1"/>
    <col min="14309" max="14311" width="10.28515625" style="2" customWidth="1"/>
    <col min="14312" max="14313" width="12.42578125" style="2" customWidth="1"/>
    <col min="14314" max="14314" width="11.28515625" style="2" customWidth="1"/>
    <col min="14315" max="14315" width="12.42578125" style="2" customWidth="1"/>
    <col min="14316" max="14316" width="11.28515625" style="2" customWidth="1"/>
    <col min="14317" max="14317" width="12.42578125" style="2" customWidth="1"/>
    <col min="14318" max="14318" width="11.28515625" style="2" customWidth="1"/>
    <col min="14319" max="14319" width="12.42578125" style="2" customWidth="1"/>
    <col min="14320" max="14320" width="11.28515625" style="2" customWidth="1"/>
    <col min="14321" max="14321" width="12.42578125" style="2" customWidth="1"/>
    <col min="14322" max="14322" width="11.28515625" style="2" customWidth="1"/>
    <col min="14323" max="14323" width="14.140625" style="2" customWidth="1"/>
    <col min="14324" max="14324" width="10.28515625" style="2" customWidth="1"/>
    <col min="14325" max="14325" width="17.140625" style="2" customWidth="1"/>
    <col min="14326" max="14326" width="12" style="2" customWidth="1"/>
    <col min="14327" max="14327" width="14.140625" style="2" customWidth="1"/>
    <col min="14328" max="14328" width="10.28515625" style="2" customWidth="1"/>
    <col min="14329" max="14329" width="17.140625" style="2" customWidth="1"/>
    <col min="14330" max="14330" width="12" style="2" customWidth="1"/>
    <col min="14331" max="14331" width="10.7109375" style="2" customWidth="1"/>
    <col min="14332" max="14334" width="0" style="2" hidden="1" customWidth="1"/>
    <col min="14335" max="14562" width="9.140625" style="2"/>
    <col min="14563" max="14563" width="5.140625" style="2" customWidth="1"/>
    <col min="14564" max="14564" width="32.42578125" style="2" customWidth="1"/>
    <col min="14565" max="14567" width="10.28515625" style="2" customWidth="1"/>
    <col min="14568" max="14569" width="12.42578125" style="2" customWidth="1"/>
    <col min="14570" max="14570" width="11.28515625" style="2" customWidth="1"/>
    <col min="14571" max="14571" width="12.42578125" style="2" customWidth="1"/>
    <col min="14572" max="14572" width="11.28515625" style="2" customWidth="1"/>
    <col min="14573" max="14573" width="12.42578125" style="2" customWidth="1"/>
    <col min="14574" max="14574" width="11.28515625" style="2" customWidth="1"/>
    <col min="14575" max="14575" width="12.42578125" style="2" customWidth="1"/>
    <col min="14576" max="14576" width="11.28515625" style="2" customWidth="1"/>
    <col min="14577" max="14577" width="12.42578125" style="2" customWidth="1"/>
    <col min="14578" max="14578" width="11.28515625" style="2" customWidth="1"/>
    <col min="14579" max="14579" width="14.140625" style="2" customWidth="1"/>
    <col min="14580" max="14580" width="10.28515625" style="2" customWidth="1"/>
    <col min="14581" max="14581" width="17.140625" style="2" customWidth="1"/>
    <col min="14582" max="14582" width="12" style="2" customWidth="1"/>
    <col min="14583" max="14583" width="14.140625" style="2" customWidth="1"/>
    <col min="14584" max="14584" width="10.28515625" style="2" customWidth="1"/>
    <col min="14585" max="14585" width="17.140625" style="2" customWidth="1"/>
    <col min="14586" max="14586" width="12" style="2" customWidth="1"/>
    <col min="14587" max="14587" width="10.7109375" style="2" customWidth="1"/>
    <col min="14588" max="14590" width="0" style="2" hidden="1" customWidth="1"/>
    <col min="14591" max="14818" width="9.140625" style="2"/>
    <col min="14819" max="14819" width="5.140625" style="2" customWidth="1"/>
    <col min="14820" max="14820" width="32.42578125" style="2" customWidth="1"/>
    <col min="14821" max="14823" width="10.28515625" style="2" customWidth="1"/>
    <col min="14824" max="14825" width="12.42578125" style="2" customWidth="1"/>
    <col min="14826" max="14826" width="11.28515625" style="2" customWidth="1"/>
    <col min="14827" max="14827" width="12.42578125" style="2" customWidth="1"/>
    <col min="14828" max="14828" width="11.28515625" style="2" customWidth="1"/>
    <col min="14829" max="14829" width="12.42578125" style="2" customWidth="1"/>
    <col min="14830" max="14830" width="11.28515625" style="2" customWidth="1"/>
    <col min="14831" max="14831" width="12.42578125" style="2" customWidth="1"/>
    <col min="14832" max="14832" width="11.28515625" style="2" customWidth="1"/>
    <col min="14833" max="14833" width="12.42578125" style="2" customWidth="1"/>
    <col min="14834" max="14834" width="11.28515625" style="2" customWidth="1"/>
    <col min="14835" max="14835" width="14.140625" style="2" customWidth="1"/>
    <col min="14836" max="14836" width="10.28515625" style="2" customWidth="1"/>
    <col min="14837" max="14837" width="17.140625" style="2" customWidth="1"/>
    <col min="14838" max="14838" width="12" style="2" customWidth="1"/>
    <col min="14839" max="14839" width="14.140625" style="2" customWidth="1"/>
    <col min="14840" max="14840" width="10.28515625" style="2" customWidth="1"/>
    <col min="14841" max="14841" width="17.140625" style="2" customWidth="1"/>
    <col min="14842" max="14842" width="12" style="2" customWidth="1"/>
    <col min="14843" max="14843" width="10.7109375" style="2" customWidth="1"/>
    <col min="14844" max="14846" width="0" style="2" hidden="1" customWidth="1"/>
    <col min="14847" max="15074" width="9.140625" style="2"/>
    <col min="15075" max="15075" width="5.140625" style="2" customWidth="1"/>
    <col min="15076" max="15076" width="32.42578125" style="2" customWidth="1"/>
    <col min="15077" max="15079" width="10.28515625" style="2" customWidth="1"/>
    <col min="15080" max="15081" width="12.42578125" style="2" customWidth="1"/>
    <col min="15082" max="15082" width="11.28515625" style="2" customWidth="1"/>
    <col min="15083" max="15083" width="12.42578125" style="2" customWidth="1"/>
    <col min="15084" max="15084" width="11.28515625" style="2" customWidth="1"/>
    <col min="15085" max="15085" width="12.42578125" style="2" customWidth="1"/>
    <col min="15086" max="15086" width="11.28515625" style="2" customWidth="1"/>
    <col min="15087" max="15087" width="12.42578125" style="2" customWidth="1"/>
    <col min="15088" max="15088" width="11.28515625" style="2" customWidth="1"/>
    <col min="15089" max="15089" width="12.42578125" style="2" customWidth="1"/>
    <col min="15090" max="15090" width="11.28515625" style="2" customWidth="1"/>
    <col min="15091" max="15091" width="14.140625" style="2" customWidth="1"/>
    <col min="15092" max="15092" width="10.28515625" style="2" customWidth="1"/>
    <col min="15093" max="15093" width="17.140625" style="2" customWidth="1"/>
    <col min="15094" max="15094" width="12" style="2" customWidth="1"/>
    <col min="15095" max="15095" width="14.140625" style="2" customWidth="1"/>
    <col min="15096" max="15096" width="10.28515625" style="2" customWidth="1"/>
    <col min="15097" max="15097" width="17.140625" style="2" customWidth="1"/>
    <col min="15098" max="15098" width="12" style="2" customWidth="1"/>
    <col min="15099" max="15099" width="10.7109375" style="2" customWidth="1"/>
    <col min="15100" max="15102" width="0" style="2" hidden="1" customWidth="1"/>
    <col min="15103" max="15330" width="9.140625" style="2"/>
    <col min="15331" max="15331" width="5.140625" style="2" customWidth="1"/>
    <col min="15332" max="15332" width="32.42578125" style="2" customWidth="1"/>
    <col min="15333" max="15335" width="10.28515625" style="2" customWidth="1"/>
    <col min="15336" max="15337" width="12.42578125" style="2" customWidth="1"/>
    <col min="15338" max="15338" width="11.28515625" style="2" customWidth="1"/>
    <col min="15339" max="15339" width="12.42578125" style="2" customWidth="1"/>
    <col min="15340" max="15340" width="11.28515625" style="2" customWidth="1"/>
    <col min="15341" max="15341" width="12.42578125" style="2" customWidth="1"/>
    <col min="15342" max="15342" width="11.28515625" style="2" customWidth="1"/>
    <col min="15343" max="15343" width="12.42578125" style="2" customWidth="1"/>
    <col min="15344" max="15344" width="11.28515625" style="2" customWidth="1"/>
    <col min="15345" max="15345" width="12.42578125" style="2" customWidth="1"/>
    <col min="15346" max="15346" width="11.28515625" style="2" customWidth="1"/>
    <col min="15347" max="15347" width="14.140625" style="2" customWidth="1"/>
    <col min="15348" max="15348" width="10.28515625" style="2" customWidth="1"/>
    <col min="15349" max="15349" width="17.140625" style="2" customWidth="1"/>
    <col min="15350" max="15350" width="12" style="2" customWidth="1"/>
    <col min="15351" max="15351" width="14.140625" style="2" customWidth="1"/>
    <col min="15352" max="15352" width="10.28515625" style="2" customWidth="1"/>
    <col min="15353" max="15353" width="17.140625" style="2" customWidth="1"/>
    <col min="15354" max="15354" width="12" style="2" customWidth="1"/>
    <col min="15355" max="15355" width="10.7109375" style="2" customWidth="1"/>
    <col min="15356" max="15358" width="0" style="2" hidden="1" customWidth="1"/>
    <col min="15359" max="15586" width="9.140625" style="2"/>
    <col min="15587" max="15587" width="5.140625" style="2" customWidth="1"/>
    <col min="15588" max="15588" width="32.42578125" style="2" customWidth="1"/>
    <col min="15589" max="15591" width="10.28515625" style="2" customWidth="1"/>
    <col min="15592" max="15593" width="12.42578125" style="2" customWidth="1"/>
    <col min="15594" max="15594" width="11.28515625" style="2" customWidth="1"/>
    <col min="15595" max="15595" width="12.42578125" style="2" customWidth="1"/>
    <col min="15596" max="15596" width="11.28515625" style="2" customWidth="1"/>
    <col min="15597" max="15597" width="12.42578125" style="2" customWidth="1"/>
    <col min="15598" max="15598" width="11.28515625" style="2" customWidth="1"/>
    <col min="15599" max="15599" width="12.42578125" style="2" customWidth="1"/>
    <col min="15600" max="15600" width="11.28515625" style="2" customWidth="1"/>
    <col min="15601" max="15601" width="12.42578125" style="2" customWidth="1"/>
    <col min="15602" max="15602" width="11.28515625" style="2" customWidth="1"/>
    <col min="15603" max="15603" width="14.140625" style="2" customWidth="1"/>
    <col min="15604" max="15604" width="10.28515625" style="2" customWidth="1"/>
    <col min="15605" max="15605" width="17.140625" style="2" customWidth="1"/>
    <col min="15606" max="15606" width="12" style="2" customWidth="1"/>
    <col min="15607" max="15607" width="14.140625" style="2" customWidth="1"/>
    <col min="15608" max="15608" width="10.28515625" style="2" customWidth="1"/>
    <col min="15609" max="15609" width="17.140625" style="2" customWidth="1"/>
    <col min="15610" max="15610" width="12" style="2" customWidth="1"/>
    <col min="15611" max="15611" width="10.7109375" style="2" customWidth="1"/>
    <col min="15612" max="15614" width="0" style="2" hidden="1" customWidth="1"/>
    <col min="15615" max="15842" width="9.140625" style="2"/>
    <col min="15843" max="15843" width="5.140625" style="2" customWidth="1"/>
    <col min="15844" max="15844" width="32.42578125" style="2" customWidth="1"/>
    <col min="15845" max="15847" width="10.28515625" style="2" customWidth="1"/>
    <col min="15848" max="15849" width="12.42578125" style="2" customWidth="1"/>
    <col min="15850" max="15850" width="11.28515625" style="2" customWidth="1"/>
    <col min="15851" max="15851" width="12.42578125" style="2" customWidth="1"/>
    <col min="15852" max="15852" width="11.28515625" style="2" customWidth="1"/>
    <col min="15853" max="15853" width="12.42578125" style="2" customWidth="1"/>
    <col min="15854" max="15854" width="11.28515625" style="2" customWidth="1"/>
    <col min="15855" max="15855" width="12.42578125" style="2" customWidth="1"/>
    <col min="15856" max="15856" width="11.28515625" style="2" customWidth="1"/>
    <col min="15857" max="15857" width="12.42578125" style="2" customWidth="1"/>
    <col min="15858" max="15858" width="11.28515625" style="2" customWidth="1"/>
    <col min="15859" max="15859" width="14.140625" style="2" customWidth="1"/>
    <col min="15860" max="15860" width="10.28515625" style="2" customWidth="1"/>
    <col min="15861" max="15861" width="17.140625" style="2" customWidth="1"/>
    <col min="15862" max="15862" width="12" style="2" customWidth="1"/>
    <col min="15863" max="15863" width="14.140625" style="2" customWidth="1"/>
    <col min="15864" max="15864" width="10.28515625" style="2" customWidth="1"/>
    <col min="15865" max="15865" width="17.140625" style="2" customWidth="1"/>
    <col min="15866" max="15866" width="12" style="2" customWidth="1"/>
    <col min="15867" max="15867" width="10.7109375" style="2" customWidth="1"/>
    <col min="15868" max="15870" width="0" style="2" hidden="1" customWidth="1"/>
    <col min="15871" max="16098" width="9.140625" style="2"/>
    <col min="16099" max="16099" width="5.140625" style="2" customWidth="1"/>
    <col min="16100" max="16100" width="32.42578125" style="2" customWidth="1"/>
    <col min="16101" max="16103" width="10.28515625" style="2" customWidth="1"/>
    <col min="16104" max="16105" width="12.42578125" style="2" customWidth="1"/>
    <col min="16106" max="16106" width="11.28515625" style="2" customWidth="1"/>
    <col min="16107" max="16107" width="12.42578125" style="2" customWidth="1"/>
    <col min="16108" max="16108" width="11.28515625" style="2" customWidth="1"/>
    <col min="16109" max="16109" width="12.42578125" style="2" customWidth="1"/>
    <col min="16110" max="16110" width="11.28515625" style="2" customWidth="1"/>
    <col min="16111" max="16111" width="12.42578125" style="2" customWidth="1"/>
    <col min="16112" max="16112" width="11.28515625" style="2" customWidth="1"/>
    <col min="16113" max="16113" width="12.42578125" style="2" customWidth="1"/>
    <col min="16114" max="16114" width="11.28515625" style="2" customWidth="1"/>
    <col min="16115" max="16115" width="14.140625" style="2" customWidth="1"/>
    <col min="16116" max="16116" width="10.28515625" style="2" customWidth="1"/>
    <col min="16117" max="16117" width="17.140625" style="2" customWidth="1"/>
    <col min="16118" max="16118" width="12" style="2" customWidth="1"/>
    <col min="16119" max="16119" width="14.140625" style="2" customWidth="1"/>
    <col min="16120" max="16120" width="10.28515625" style="2" customWidth="1"/>
    <col min="16121" max="16121" width="17.140625" style="2" customWidth="1"/>
    <col min="16122" max="16122" width="12" style="2" customWidth="1"/>
    <col min="16123" max="16123" width="10.7109375" style="2" customWidth="1"/>
    <col min="16124" max="16126" width="0" style="2" hidden="1" customWidth="1"/>
    <col min="16127" max="16384" width="9.140625" style="2"/>
  </cols>
  <sheetData>
    <row r="1" spans="1:43" ht="18.75" customHeight="1" x14ac:dyDescent="0.25">
      <c r="A1" s="347" t="s">
        <v>0</v>
      </c>
      <c r="B1" s="347"/>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348" t="s">
        <v>746</v>
      </c>
      <c r="AM1" s="348"/>
      <c r="AN1" s="348"/>
    </row>
    <row r="2" spans="1:43" ht="18.75" customHeight="1" x14ac:dyDescent="0.25">
      <c r="A2" s="348" t="s">
        <v>1</v>
      </c>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row>
    <row r="3" spans="1:43" ht="18.75" customHeight="1" x14ac:dyDescent="0.25">
      <c r="A3" s="348" t="s">
        <v>2</v>
      </c>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c r="AK3" s="348"/>
      <c r="AL3" s="348"/>
      <c r="AM3" s="348"/>
      <c r="AN3" s="348"/>
    </row>
    <row r="4" spans="1:43" ht="18.75" customHeight="1" x14ac:dyDescent="0.25">
      <c r="A4" s="349" t="s">
        <v>747</v>
      </c>
      <c r="B4" s="349"/>
      <c r="C4" s="349"/>
      <c r="D4" s="349"/>
      <c r="E4" s="349"/>
      <c r="F4" s="349"/>
      <c r="G4" s="349"/>
      <c r="H4" s="349"/>
      <c r="I4" s="349"/>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9"/>
      <c r="AK4" s="349"/>
      <c r="AL4" s="349"/>
      <c r="AM4" s="349"/>
      <c r="AN4" s="349"/>
    </row>
    <row r="5" spans="1:43" s="3" customFormat="1" x14ac:dyDescent="0.25">
      <c r="A5" s="350" t="s">
        <v>3</v>
      </c>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row>
    <row r="6" spans="1:43" s="5" customFormat="1" ht="18.75" customHeight="1" x14ac:dyDescent="0.25">
      <c r="A6" s="332" t="s">
        <v>4</v>
      </c>
      <c r="B6" s="332" t="s">
        <v>5</v>
      </c>
      <c r="C6" s="332" t="s">
        <v>6</v>
      </c>
      <c r="D6" s="332" t="s">
        <v>7</v>
      </c>
      <c r="E6" s="332" t="s">
        <v>8</v>
      </c>
      <c r="F6" s="332" t="s">
        <v>9</v>
      </c>
      <c r="G6" s="334" t="s">
        <v>10</v>
      </c>
      <c r="H6" s="332" t="s">
        <v>11</v>
      </c>
      <c r="I6" s="332"/>
      <c r="J6" s="332"/>
      <c r="K6" s="332" t="s">
        <v>12</v>
      </c>
      <c r="L6" s="332"/>
      <c r="M6" s="332"/>
      <c r="N6" s="332"/>
      <c r="O6" s="332"/>
      <c r="P6" s="332"/>
      <c r="Q6" s="332"/>
      <c r="R6" s="332"/>
      <c r="S6" s="332" t="s">
        <v>13</v>
      </c>
      <c r="T6" s="332"/>
      <c r="U6" s="332" t="s">
        <v>14</v>
      </c>
      <c r="V6" s="332"/>
      <c r="W6" s="332"/>
      <c r="X6" s="332"/>
      <c r="Y6" s="332"/>
      <c r="Z6" s="332"/>
      <c r="AA6" s="332"/>
      <c r="AB6" s="332"/>
      <c r="AC6" s="332"/>
      <c r="AD6" s="332"/>
      <c r="AE6" s="332" t="s">
        <v>15</v>
      </c>
      <c r="AF6" s="332"/>
      <c r="AG6" s="332"/>
      <c r="AH6" s="332"/>
      <c r="AI6" s="332" t="s">
        <v>16</v>
      </c>
      <c r="AJ6" s="332"/>
      <c r="AK6" s="332"/>
      <c r="AL6" s="332"/>
      <c r="AM6" s="332"/>
      <c r="AN6" s="334" t="s">
        <v>17</v>
      </c>
    </row>
    <row r="7" spans="1:43" s="5" customFormat="1" ht="18.75" customHeight="1" x14ac:dyDescent="0.25">
      <c r="A7" s="332"/>
      <c r="B7" s="332"/>
      <c r="C7" s="332"/>
      <c r="D7" s="332"/>
      <c r="E7" s="332"/>
      <c r="F7" s="332"/>
      <c r="G7" s="335"/>
      <c r="H7" s="332" t="s">
        <v>18</v>
      </c>
      <c r="I7" s="332" t="s">
        <v>19</v>
      </c>
      <c r="J7" s="332"/>
      <c r="K7" s="332"/>
      <c r="L7" s="332"/>
      <c r="M7" s="332"/>
      <c r="N7" s="332"/>
      <c r="O7" s="332"/>
      <c r="P7" s="332"/>
      <c r="Q7" s="332"/>
      <c r="R7" s="332"/>
      <c r="S7" s="332"/>
      <c r="T7" s="332"/>
      <c r="U7" s="332"/>
      <c r="V7" s="332"/>
      <c r="W7" s="332"/>
      <c r="X7" s="332"/>
      <c r="Y7" s="332"/>
      <c r="Z7" s="332"/>
      <c r="AA7" s="332"/>
      <c r="AB7" s="332"/>
      <c r="AC7" s="332"/>
      <c r="AD7" s="332"/>
      <c r="AE7" s="332"/>
      <c r="AF7" s="332"/>
      <c r="AG7" s="332"/>
      <c r="AH7" s="332"/>
      <c r="AI7" s="332"/>
      <c r="AJ7" s="332"/>
      <c r="AK7" s="332"/>
      <c r="AL7" s="332"/>
      <c r="AM7" s="332"/>
      <c r="AN7" s="335"/>
    </row>
    <row r="8" spans="1:43" s="5" customFormat="1" ht="57.75" customHeight="1" x14ac:dyDescent="0.25">
      <c r="A8" s="332"/>
      <c r="B8" s="332"/>
      <c r="C8" s="332"/>
      <c r="D8" s="332"/>
      <c r="E8" s="332"/>
      <c r="F8" s="332"/>
      <c r="G8" s="335"/>
      <c r="H8" s="332"/>
      <c r="I8" s="332" t="s">
        <v>20</v>
      </c>
      <c r="J8" s="332" t="s">
        <v>21</v>
      </c>
      <c r="K8" s="332"/>
      <c r="L8" s="332"/>
      <c r="M8" s="332"/>
      <c r="N8" s="332"/>
      <c r="O8" s="332"/>
      <c r="P8" s="332"/>
      <c r="Q8" s="332"/>
      <c r="R8" s="332"/>
      <c r="S8" s="332"/>
      <c r="T8" s="332"/>
      <c r="U8" s="332" t="s">
        <v>22</v>
      </c>
      <c r="V8" s="332"/>
      <c r="W8" s="332"/>
      <c r="X8" s="332"/>
      <c r="Y8" s="332"/>
      <c r="Z8" s="332" t="s">
        <v>23</v>
      </c>
      <c r="AA8" s="332"/>
      <c r="AB8" s="332"/>
      <c r="AC8" s="332"/>
      <c r="AD8" s="332"/>
      <c r="AE8" s="332" t="s">
        <v>20</v>
      </c>
      <c r="AF8" s="338" t="s">
        <v>24</v>
      </c>
      <c r="AG8" s="339"/>
      <c r="AH8" s="340"/>
      <c r="AI8" s="332" t="s">
        <v>20</v>
      </c>
      <c r="AJ8" s="332" t="s">
        <v>25</v>
      </c>
      <c r="AK8" s="332"/>
      <c r="AL8" s="332"/>
      <c r="AM8" s="332"/>
      <c r="AN8" s="335"/>
    </row>
    <row r="9" spans="1:43" s="5" customFormat="1" ht="18.75" customHeight="1" x14ac:dyDescent="0.25">
      <c r="A9" s="332"/>
      <c r="B9" s="332"/>
      <c r="C9" s="332"/>
      <c r="D9" s="332"/>
      <c r="E9" s="332"/>
      <c r="F9" s="332"/>
      <c r="G9" s="335"/>
      <c r="H9" s="332"/>
      <c r="I9" s="332"/>
      <c r="J9" s="337"/>
      <c r="K9" s="332" t="s">
        <v>20</v>
      </c>
      <c r="L9" s="332" t="s">
        <v>24</v>
      </c>
      <c r="M9" s="332" t="s">
        <v>20</v>
      </c>
      <c r="N9" s="332" t="s">
        <v>21</v>
      </c>
      <c r="O9" s="332" t="s">
        <v>20</v>
      </c>
      <c r="P9" s="332" t="s">
        <v>21</v>
      </c>
      <c r="Q9" s="332" t="s">
        <v>20</v>
      </c>
      <c r="R9" s="332" t="s">
        <v>21</v>
      </c>
      <c r="S9" s="332" t="s">
        <v>20</v>
      </c>
      <c r="T9" s="332" t="s">
        <v>24</v>
      </c>
      <c r="U9" s="332" t="s">
        <v>20</v>
      </c>
      <c r="V9" s="332" t="s">
        <v>26</v>
      </c>
      <c r="W9" s="333" t="s">
        <v>27</v>
      </c>
      <c r="X9" s="333"/>
      <c r="Y9" s="333"/>
      <c r="Z9" s="332" t="s">
        <v>20</v>
      </c>
      <c r="AA9" s="332" t="s">
        <v>24</v>
      </c>
      <c r="AB9" s="333" t="s">
        <v>27</v>
      </c>
      <c r="AC9" s="333"/>
      <c r="AD9" s="333"/>
      <c r="AE9" s="332"/>
      <c r="AF9" s="341"/>
      <c r="AG9" s="342"/>
      <c r="AH9" s="343"/>
      <c r="AI9" s="332"/>
      <c r="AJ9" s="332" t="s">
        <v>28</v>
      </c>
      <c r="AK9" s="332" t="s">
        <v>29</v>
      </c>
      <c r="AL9" s="332" t="s">
        <v>30</v>
      </c>
      <c r="AM9" s="332" t="s">
        <v>31</v>
      </c>
      <c r="AN9" s="335"/>
    </row>
    <row r="10" spans="1:43" s="5" customFormat="1" ht="76.5" x14ac:dyDescent="0.25">
      <c r="A10" s="332"/>
      <c r="B10" s="332"/>
      <c r="C10" s="332"/>
      <c r="D10" s="332"/>
      <c r="E10" s="332"/>
      <c r="F10" s="332"/>
      <c r="G10" s="336"/>
      <c r="H10" s="332"/>
      <c r="I10" s="332"/>
      <c r="J10" s="337"/>
      <c r="K10" s="332"/>
      <c r="L10" s="332"/>
      <c r="M10" s="332"/>
      <c r="N10" s="332"/>
      <c r="O10" s="332"/>
      <c r="P10" s="332"/>
      <c r="Q10" s="332"/>
      <c r="R10" s="332"/>
      <c r="S10" s="332"/>
      <c r="T10" s="332"/>
      <c r="U10" s="332"/>
      <c r="V10" s="332"/>
      <c r="W10" s="6" t="s">
        <v>32</v>
      </c>
      <c r="X10" s="6" t="s">
        <v>33</v>
      </c>
      <c r="Y10" s="6" t="s">
        <v>34</v>
      </c>
      <c r="Z10" s="332"/>
      <c r="AA10" s="332"/>
      <c r="AB10" s="6" t="s">
        <v>32</v>
      </c>
      <c r="AC10" s="6" t="s">
        <v>33</v>
      </c>
      <c r="AD10" s="6" t="s">
        <v>34</v>
      </c>
      <c r="AE10" s="332"/>
      <c r="AF10" s="344"/>
      <c r="AG10" s="345"/>
      <c r="AH10" s="346"/>
      <c r="AI10" s="332"/>
      <c r="AJ10" s="332"/>
      <c r="AK10" s="332"/>
      <c r="AL10" s="332"/>
      <c r="AM10" s="332"/>
      <c r="AN10" s="336"/>
    </row>
    <row r="11" spans="1:43" s="12" customFormat="1" ht="12.75" x14ac:dyDescent="0.25">
      <c r="A11" s="8">
        <v>1</v>
      </c>
      <c r="B11" s="8">
        <f>A11+1</f>
        <v>2</v>
      </c>
      <c r="C11" s="8">
        <v>3</v>
      </c>
      <c r="D11" s="8">
        <v>3</v>
      </c>
      <c r="E11" s="8">
        <v>5</v>
      </c>
      <c r="F11" s="8">
        <v>6</v>
      </c>
      <c r="G11" s="9">
        <v>4</v>
      </c>
      <c r="H11" s="8">
        <v>5</v>
      </c>
      <c r="I11" s="8">
        <f>H11+1</f>
        <v>6</v>
      </c>
      <c r="J11" s="8">
        <v>7</v>
      </c>
      <c r="K11" s="8">
        <v>8</v>
      </c>
      <c r="L11" s="8">
        <v>9</v>
      </c>
      <c r="M11" s="8"/>
      <c r="N11" s="8"/>
      <c r="O11" s="8"/>
      <c r="P11" s="8"/>
      <c r="Q11" s="8">
        <f>P11+1</f>
        <v>1</v>
      </c>
      <c r="R11" s="8">
        <v>16</v>
      </c>
      <c r="S11" s="8">
        <v>10</v>
      </c>
      <c r="T11" s="8">
        <v>11</v>
      </c>
      <c r="U11" s="8">
        <v>19</v>
      </c>
      <c r="V11" s="8">
        <v>12</v>
      </c>
      <c r="W11" s="10">
        <f>V11+1</f>
        <v>13</v>
      </c>
      <c r="X11" s="8">
        <v>22</v>
      </c>
      <c r="Y11" s="8">
        <v>23</v>
      </c>
      <c r="Z11" s="8">
        <f>Y11+1</f>
        <v>24</v>
      </c>
      <c r="AA11" s="8">
        <v>13</v>
      </c>
      <c r="AB11" s="10">
        <f>AA11+1</f>
        <v>14</v>
      </c>
      <c r="AC11" s="8">
        <v>27</v>
      </c>
      <c r="AD11" s="8">
        <v>28</v>
      </c>
      <c r="AE11" s="8">
        <v>14</v>
      </c>
      <c r="AF11" s="8">
        <v>15</v>
      </c>
      <c r="AG11" s="8">
        <f>AF11+1</f>
        <v>16</v>
      </c>
      <c r="AH11" s="8">
        <v>32</v>
      </c>
      <c r="AI11" s="8"/>
      <c r="AJ11" s="8">
        <v>17</v>
      </c>
      <c r="AK11" s="8">
        <v>18</v>
      </c>
      <c r="AL11" s="8">
        <v>19</v>
      </c>
      <c r="AM11" s="8">
        <v>20</v>
      </c>
      <c r="AN11" s="11">
        <v>21</v>
      </c>
      <c r="AP11" s="12">
        <f>630000-AJ12</f>
        <v>76546</v>
      </c>
    </row>
    <row r="12" spans="1:43" s="21" customFormat="1" ht="24.75" customHeight="1" x14ac:dyDescent="0.25">
      <c r="A12" s="13"/>
      <c r="B12" s="14" t="s">
        <v>26</v>
      </c>
      <c r="C12" s="15"/>
      <c r="D12" s="16"/>
      <c r="E12" s="13"/>
      <c r="F12" s="13"/>
      <c r="G12" s="17"/>
      <c r="H12" s="17"/>
      <c r="I12" s="18">
        <f>I13+I20+I23+I27+I31+I43+I48+I52+I55+I77+I69+I80+I83+I88+I94+I91</f>
        <v>4417158</v>
      </c>
      <c r="J12" s="18">
        <f>J13+J20+J23+J27+J31+J43+J48+J52+J55+J77+J69+J80+J83+J88+J94+J91</f>
        <v>3215582</v>
      </c>
      <c r="K12" s="18">
        <f>K13+K20+K23+K27+K31+K43+K48+K52+K55+K77+K69+K80+K83+K88+K94+K91</f>
        <v>619648.63300000003</v>
      </c>
      <c r="L12" s="18">
        <f>L13+L20+L23+L27+L31+L43+L48+L52+L55+L77+L69+L80+L83+L88+L94+L91</f>
        <v>619648.63300000003</v>
      </c>
      <c r="M12" s="18" t="e">
        <f>#REF!+M13+M20+M23+M27+M31+M43+M48+M52+M55+M77+M69+M80+M83+M88+M94+M91</f>
        <v>#REF!</v>
      </c>
      <c r="N12" s="18" t="e">
        <f>#REF!+N13+N20+N23+N27+N31+N43+N48+N52+N55+N77+N69+N80+N83+N88+N94+N91</f>
        <v>#REF!</v>
      </c>
      <c r="O12" s="18" t="e">
        <f>#REF!+O13+O20+O23+O27+O31+O43+O48+O52+O55+O77+O69+O80+O83+O88+O94+O91</f>
        <v>#REF!</v>
      </c>
      <c r="P12" s="18" t="e">
        <f>#REF!+P13+P20+P23+P27+P31+P43+P48+P52+P55+P77+P69+P80+P83+P88+P94+P91</f>
        <v>#REF!</v>
      </c>
      <c r="Q12" s="18" t="e">
        <f>#REF!+Q13+Q20+Q23+Q27+Q31+Q43+Q48+Q52+Q55+Q77+Q69+Q80+Q83+Q88+Q94+Q91</f>
        <v>#REF!</v>
      </c>
      <c r="R12" s="18" t="e">
        <f>#REF!+R13+R20+R23+R27+R31+R43+R48+R52+R55+R77+R69+R80+R83+R88+R94+R91</f>
        <v>#REF!</v>
      </c>
      <c r="S12" s="18" t="e">
        <f>#REF!+S13+S20+S23+S27+S31+S43+S48+S52+S55+S77+S69+S80+S83+S88+S94+S91</f>
        <v>#REF!</v>
      </c>
      <c r="T12" s="18" t="e">
        <f>#REF!+T13+T20+T23+T27+T31+T43+T48+T52+T55+T77+T69+T80+T83+T88+T94+T91</f>
        <v>#REF!</v>
      </c>
      <c r="U12" s="18" t="e">
        <f>#REF!+U13+U20+U23+U27+U31+U43+U48+U52+U55+U77+U69+U80+U83+U88+U94+U91</f>
        <v>#REF!</v>
      </c>
      <c r="V12" s="18">
        <f>V13+V20+V23+V27+V31+V43+V48+V52+V55+V77+V69+V80+V83+V88+V94+V91</f>
        <v>2935367</v>
      </c>
      <c r="W12" s="18" t="e">
        <f>#REF!+W13+W20+W23+W27+W31+W43+W48+W52+W55+W77+W69+W80+W83+W88+W94+W91</f>
        <v>#REF!</v>
      </c>
      <c r="X12" s="18" t="e">
        <f>#REF!+X13+X20+X23+X27+X31+X43+X48+X52+X55+X77+X69+X80+X83+X88+X94+X91</f>
        <v>#REF!</v>
      </c>
      <c r="Y12" s="18" t="e">
        <f>#REF!+Y13+Y20+Y23+Y27+Y31+Y43+Y48+Y52+Y55+Y77+Y69+Y80+Y83+Y88+Y94+Y91</f>
        <v>#REF!</v>
      </c>
      <c r="Z12" s="18" t="e">
        <f>#REF!+Z13+Z20+Z23+Z27+Z31+Z43+Z48+Z52+Z55+Z77+Z69+Z80+Z83+Z88+Z94+Z91</f>
        <v>#REF!</v>
      </c>
      <c r="AA12" s="18">
        <f>AA13+AA20+AA23+AA27+AA31+AA43+AA48+AA52+AA55+AA77+AA69+AA80+AA83+AA88+AA94+AA91</f>
        <v>1500490.1739999999</v>
      </c>
      <c r="AB12" s="18" t="e">
        <f>#REF!+AB13+AB20+AB23+AB27+AB31+AB43+AB48+AB52+AB55+AB77+AB69+AB80+AB83+AB88+AB94+AB91</f>
        <v>#REF!</v>
      </c>
      <c r="AC12" s="18" t="e">
        <f>#REF!+AC13+AC20+AC23+AC27+AC31+AC43+AC48+AC52+AC55+AC77+AC69+AC80+AC83+AC88+AC94+AC91</f>
        <v>#REF!</v>
      </c>
      <c r="AD12" s="18" t="e">
        <f>#REF!+AD13+AD20+AD23+AD27+AD31+AD43+AD48+AD52+AD55+AD77+AD69+AD80+AD83+AD88+AD94+AD91</f>
        <v>#REF!</v>
      </c>
      <c r="AE12" s="18" t="e">
        <f>#REF!+AE13+AE20+AE23+AE27+AE31+AE43+AE48+AE52+AE55+AE77+AE69+AE80+AE83+AE88+AE94+AE91</f>
        <v>#REF!</v>
      </c>
      <c r="AF12" s="18" t="e">
        <f>#REF!+AF13+AF20+AF23+AF27+AF31+AF43+AF48+AF52+AF55+AF77+AF69+AF80+AF83+AF88+AF94+AF91</f>
        <v>#REF!</v>
      </c>
      <c r="AG12" s="18" t="e">
        <f>#REF!+AG13+AG20+AG23+AG27+AG31+AG43+AG48+AG52+AG55+AG77+AG69+AG80+AG83+AG88+AG94+AG91</f>
        <v>#REF!</v>
      </c>
      <c r="AH12" s="18" t="e">
        <f>#REF!+AH13+AH20+AH23+AH27+AH31+AH43+AH48+AH52+AH55+AH77+AH69+AH80+AH83+AH88+AH94+AH91</f>
        <v>#REF!</v>
      </c>
      <c r="AI12" s="18">
        <f>AI13+AI20+AI23+AI27+AI31+AI43+AI48+AI52+AI55+AI77+AI69+AI80+AI83+AI88+AI94+AI91</f>
        <v>1011504</v>
      </c>
      <c r="AJ12" s="18">
        <f>AJ13+AJ20+AJ23+AJ27+AJ31+AJ43+AJ48+AJ52+AJ55+AJ77+AJ69+AJ80+AJ83+AJ88+AJ94+AJ91</f>
        <v>553454</v>
      </c>
      <c r="AK12" s="18">
        <f>AK13+AK20+AK23+AK27+AK31+AK43+AK48+AK52+AK55+AK77+AK69+AK80+AK83+AK88+AK94+AK91</f>
        <v>424236</v>
      </c>
      <c r="AL12" s="18">
        <f>AL13+AL20+AL23+AL27+AL31+AL43+AL48+AL52+AL55+AL77+AL69+AL80+AL83+AL88+AL94+AL91</f>
        <v>15814</v>
      </c>
      <c r="AM12" s="18">
        <f>AM13+AM20+AM23+AM27+AM31+AM43+AM48+AM52+AM55+AM77+AM69+AM80+AM83+AM88+AM94+AM91</f>
        <v>18000</v>
      </c>
      <c r="AN12" s="19"/>
      <c r="AO12" s="20">
        <f>ROUND(V12*0.9-AA12,-2)</f>
        <v>1141300</v>
      </c>
      <c r="AQ12" s="21">
        <f>416200-AK12</f>
        <v>-8036</v>
      </c>
    </row>
    <row r="13" spans="1:43" ht="24.75" customHeight="1" x14ac:dyDescent="0.25">
      <c r="A13" s="22" t="s">
        <v>35</v>
      </c>
      <c r="B13" s="23" t="s">
        <v>36</v>
      </c>
      <c r="C13" s="24"/>
      <c r="D13" s="24"/>
      <c r="E13" s="25"/>
      <c r="F13" s="25"/>
      <c r="G13" s="26"/>
      <c r="H13" s="26"/>
      <c r="I13" s="27">
        <f>I14</f>
        <v>109742</v>
      </c>
      <c r="J13" s="27">
        <f t="shared" ref="J13:AM13" si="0">J14</f>
        <v>109742</v>
      </c>
      <c r="K13" s="27">
        <f t="shared" si="0"/>
        <v>35509</v>
      </c>
      <c r="L13" s="27">
        <f t="shared" si="0"/>
        <v>35509</v>
      </c>
      <c r="M13" s="27">
        <f t="shared" si="0"/>
        <v>13858</v>
      </c>
      <c r="N13" s="27">
        <f t="shared" si="0"/>
        <v>13858</v>
      </c>
      <c r="O13" s="27">
        <f t="shared" si="0"/>
        <v>22918.2</v>
      </c>
      <c r="P13" s="27">
        <f t="shared" si="0"/>
        <v>22918.2</v>
      </c>
      <c r="Q13" s="27">
        <f t="shared" si="0"/>
        <v>29782</v>
      </c>
      <c r="R13" s="27">
        <f t="shared" si="0"/>
        <v>29782</v>
      </c>
      <c r="S13" s="27">
        <f t="shared" si="0"/>
        <v>54540</v>
      </c>
      <c r="T13" s="27">
        <f t="shared" si="0"/>
        <v>54540</v>
      </c>
      <c r="U13" s="27">
        <f t="shared" si="0"/>
        <v>0</v>
      </c>
      <c r="V13" s="27">
        <f t="shared" si="0"/>
        <v>109742</v>
      </c>
      <c r="W13" s="27">
        <f t="shared" si="0"/>
        <v>0</v>
      </c>
      <c r="X13" s="27">
        <f t="shared" si="0"/>
        <v>0</v>
      </c>
      <c r="Y13" s="27">
        <f t="shared" si="0"/>
        <v>0</v>
      </c>
      <c r="Z13" s="27">
        <f t="shared" si="0"/>
        <v>0</v>
      </c>
      <c r="AA13" s="27">
        <f t="shared" si="0"/>
        <v>54540</v>
      </c>
      <c r="AB13" s="27">
        <f t="shared" si="0"/>
        <v>0</v>
      </c>
      <c r="AC13" s="27">
        <f t="shared" si="0"/>
        <v>0</v>
      </c>
      <c r="AD13" s="27">
        <f t="shared" si="0"/>
        <v>0</v>
      </c>
      <c r="AE13" s="27">
        <f t="shared" si="0"/>
        <v>55202</v>
      </c>
      <c r="AF13" s="27">
        <f t="shared" si="0"/>
        <v>55202</v>
      </c>
      <c r="AG13" s="27">
        <f t="shared" si="0"/>
        <v>0</v>
      </c>
      <c r="AH13" s="27">
        <f t="shared" si="0"/>
        <v>0</v>
      </c>
      <c r="AI13" s="27">
        <f t="shared" si="0"/>
        <v>46000</v>
      </c>
      <c r="AJ13" s="27">
        <f t="shared" si="0"/>
        <v>41000</v>
      </c>
      <c r="AK13" s="27">
        <f t="shared" si="0"/>
        <v>0</v>
      </c>
      <c r="AL13" s="27">
        <f t="shared" si="0"/>
        <v>0</v>
      </c>
      <c r="AM13" s="27">
        <f t="shared" si="0"/>
        <v>5000</v>
      </c>
      <c r="AN13" s="28"/>
      <c r="AO13" s="20">
        <f t="shared" ref="AO13:AO56" si="1">ROUND(V13*0.9-AA13,-2)</f>
        <v>44200</v>
      </c>
    </row>
    <row r="14" spans="1:43" s="36" customFormat="1" ht="18.75" customHeight="1" x14ac:dyDescent="0.25">
      <c r="A14" s="29"/>
      <c r="B14" s="30" t="s">
        <v>37</v>
      </c>
      <c r="C14" s="31"/>
      <c r="D14" s="32"/>
      <c r="E14" s="33"/>
      <c r="F14" s="33"/>
      <c r="G14" s="32"/>
      <c r="H14" s="32"/>
      <c r="I14" s="34">
        <f t="shared" ref="I14:AM14" si="2">SUM(I15:I19)</f>
        <v>109742</v>
      </c>
      <c r="J14" s="34">
        <f t="shared" si="2"/>
        <v>109742</v>
      </c>
      <c r="K14" s="34">
        <f t="shared" si="2"/>
        <v>35509</v>
      </c>
      <c r="L14" s="34">
        <f t="shared" si="2"/>
        <v>35509</v>
      </c>
      <c r="M14" s="34">
        <f t="shared" si="2"/>
        <v>13858</v>
      </c>
      <c r="N14" s="34">
        <f t="shared" si="2"/>
        <v>13858</v>
      </c>
      <c r="O14" s="34">
        <f t="shared" si="2"/>
        <v>22918.2</v>
      </c>
      <c r="P14" s="34">
        <f t="shared" si="2"/>
        <v>22918.2</v>
      </c>
      <c r="Q14" s="34">
        <f t="shared" si="2"/>
        <v>29782</v>
      </c>
      <c r="R14" s="34">
        <f t="shared" si="2"/>
        <v>29782</v>
      </c>
      <c r="S14" s="34">
        <f t="shared" si="2"/>
        <v>54540</v>
      </c>
      <c r="T14" s="34">
        <f t="shared" si="2"/>
        <v>54540</v>
      </c>
      <c r="U14" s="34">
        <f t="shared" si="2"/>
        <v>0</v>
      </c>
      <c r="V14" s="34">
        <f t="shared" si="2"/>
        <v>109742</v>
      </c>
      <c r="W14" s="34">
        <f t="shared" si="2"/>
        <v>0</v>
      </c>
      <c r="X14" s="34">
        <f t="shared" si="2"/>
        <v>0</v>
      </c>
      <c r="Y14" s="34">
        <f t="shared" si="2"/>
        <v>0</v>
      </c>
      <c r="Z14" s="34">
        <f t="shared" si="2"/>
        <v>0</v>
      </c>
      <c r="AA14" s="34">
        <f t="shared" si="2"/>
        <v>54540</v>
      </c>
      <c r="AB14" s="34">
        <f t="shared" si="2"/>
        <v>0</v>
      </c>
      <c r="AC14" s="34">
        <f t="shared" si="2"/>
        <v>0</v>
      </c>
      <c r="AD14" s="34">
        <f t="shared" si="2"/>
        <v>0</v>
      </c>
      <c r="AE14" s="34">
        <f t="shared" si="2"/>
        <v>55202</v>
      </c>
      <c r="AF14" s="34">
        <f t="shared" si="2"/>
        <v>55202</v>
      </c>
      <c r="AG14" s="34">
        <f t="shared" si="2"/>
        <v>0</v>
      </c>
      <c r="AH14" s="34">
        <f t="shared" si="2"/>
        <v>0</v>
      </c>
      <c r="AI14" s="34">
        <f t="shared" si="2"/>
        <v>46000</v>
      </c>
      <c r="AJ14" s="34">
        <f t="shared" si="2"/>
        <v>41000</v>
      </c>
      <c r="AK14" s="34">
        <f t="shared" si="2"/>
        <v>0</v>
      </c>
      <c r="AL14" s="34">
        <f t="shared" si="2"/>
        <v>0</v>
      </c>
      <c r="AM14" s="34">
        <f t="shared" si="2"/>
        <v>5000</v>
      </c>
      <c r="AN14" s="35"/>
      <c r="AO14" s="20">
        <f t="shared" si="1"/>
        <v>44200</v>
      </c>
    </row>
    <row r="15" spans="1:43" s="36" customFormat="1" ht="45" x14ac:dyDescent="0.25">
      <c r="A15" s="37" t="s">
        <v>38</v>
      </c>
      <c r="B15" s="38" t="s">
        <v>39</v>
      </c>
      <c r="C15" s="39">
        <v>7940851</v>
      </c>
      <c r="D15" s="40" t="s">
        <v>40</v>
      </c>
      <c r="E15" s="33"/>
      <c r="F15" s="41" t="s">
        <v>41</v>
      </c>
      <c r="G15" s="40" t="s">
        <v>42</v>
      </c>
      <c r="H15" s="40" t="s">
        <v>43</v>
      </c>
      <c r="I15" s="42">
        <f>SUM(J15:J15)</f>
        <v>36000</v>
      </c>
      <c r="J15" s="43">
        <v>36000</v>
      </c>
      <c r="K15" s="42">
        <f t="shared" ref="K15:K30" si="3">L15</f>
        <v>10982</v>
      </c>
      <c r="L15" s="44">
        <v>10982</v>
      </c>
      <c r="M15" s="44">
        <v>9282</v>
      </c>
      <c r="N15" s="44">
        <v>9282</v>
      </c>
      <c r="O15" s="44">
        <v>9282</v>
      </c>
      <c r="P15" s="44">
        <v>9282</v>
      </c>
      <c r="Q15" s="42">
        <f>R15</f>
        <v>9282</v>
      </c>
      <c r="R15" s="44">
        <v>9282</v>
      </c>
      <c r="S15" s="44">
        <f>7000+10982</f>
        <v>17982</v>
      </c>
      <c r="T15" s="44">
        <f>7000+10982</f>
        <v>17982</v>
      </c>
      <c r="U15" s="34"/>
      <c r="V15" s="43">
        <v>36000</v>
      </c>
      <c r="W15" s="34"/>
      <c r="X15" s="34"/>
      <c r="Y15" s="34"/>
      <c r="Z15" s="34"/>
      <c r="AA15" s="44">
        <f>T15</f>
        <v>17982</v>
      </c>
      <c r="AB15" s="34"/>
      <c r="AC15" s="34"/>
      <c r="AD15" s="34"/>
      <c r="AE15" s="42">
        <f t="shared" ref="AE15:AE45" si="4">AF15</f>
        <v>18018</v>
      </c>
      <c r="AF15" s="42">
        <f t="shared" ref="AF15:AF30" si="5">V15-AA15</f>
        <v>18018</v>
      </c>
      <c r="AG15" s="34"/>
      <c r="AH15" s="34"/>
      <c r="AI15" s="42">
        <f t="shared" ref="AI15:AI59" si="6">SUM(AJ15:AM15)</f>
        <v>16000</v>
      </c>
      <c r="AJ15" s="42">
        <v>16000</v>
      </c>
      <c r="AK15" s="42"/>
      <c r="AL15" s="42"/>
      <c r="AM15" s="42"/>
      <c r="AN15" s="28" t="s">
        <v>44</v>
      </c>
      <c r="AO15" s="20">
        <f>ROUND(V15*0.92-AA15,-2)</f>
        <v>15100</v>
      </c>
    </row>
    <row r="16" spans="1:43" s="36" customFormat="1" ht="45" x14ac:dyDescent="0.25">
      <c r="A16" s="37" t="s">
        <v>45</v>
      </c>
      <c r="B16" s="45" t="s">
        <v>46</v>
      </c>
      <c r="C16" s="40">
        <v>7940846</v>
      </c>
      <c r="D16" s="40" t="s">
        <v>40</v>
      </c>
      <c r="E16" s="33"/>
      <c r="F16" s="41" t="s">
        <v>41</v>
      </c>
      <c r="G16" s="40" t="s">
        <v>42</v>
      </c>
      <c r="H16" s="40" t="s">
        <v>47</v>
      </c>
      <c r="I16" s="42">
        <v>20500</v>
      </c>
      <c r="J16" s="42">
        <v>20500</v>
      </c>
      <c r="K16" s="42">
        <f t="shared" si="3"/>
        <v>8500</v>
      </c>
      <c r="L16" s="44">
        <v>8500</v>
      </c>
      <c r="M16" s="44">
        <v>302</v>
      </c>
      <c r="N16" s="44">
        <v>302</v>
      </c>
      <c r="O16" s="42">
        <f>P16</f>
        <v>5100</v>
      </c>
      <c r="P16" s="42">
        <f>L16*0.6</f>
        <v>5100</v>
      </c>
      <c r="Q16" s="42">
        <f>R16</f>
        <v>7000</v>
      </c>
      <c r="R16" s="44">
        <v>7000</v>
      </c>
      <c r="S16" s="44">
        <f>8500+360</f>
        <v>8860</v>
      </c>
      <c r="T16" s="44">
        <f>8500+360</f>
        <v>8860</v>
      </c>
      <c r="U16" s="34"/>
      <c r="V16" s="42">
        <v>20500</v>
      </c>
      <c r="W16" s="34"/>
      <c r="X16" s="34"/>
      <c r="Y16" s="34"/>
      <c r="Z16" s="34"/>
      <c r="AA16" s="44">
        <f>8500+360</f>
        <v>8860</v>
      </c>
      <c r="AB16" s="34"/>
      <c r="AC16" s="34"/>
      <c r="AD16" s="34"/>
      <c r="AE16" s="42">
        <f t="shared" si="4"/>
        <v>11640</v>
      </c>
      <c r="AF16" s="42">
        <f t="shared" si="5"/>
        <v>11640</v>
      </c>
      <c r="AG16" s="34"/>
      <c r="AH16" s="34"/>
      <c r="AI16" s="42">
        <f t="shared" si="6"/>
        <v>10000</v>
      </c>
      <c r="AJ16" s="42">
        <v>10000</v>
      </c>
      <c r="AK16" s="42"/>
      <c r="AL16" s="42"/>
      <c r="AM16" s="42"/>
      <c r="AN16" s="28" t="s">
        <v>44</v>
      </c>
      <c r="AO16" s="20">
        <f t="shared" ref="AO16:AO19" si="7">ROUND(V16*0.92-AA16,-2)</f>
        <v>10000</v>
      </c>
    </row>
    <row r="17" spans="1:42" s="36" customFormat="1" ht="45" x14ac:dyDescent="0.25">
      <c r="A17" s="37" t="s">
        <v>48</v>
      </c>
      <c r="B17" s="45" t="s">
        <v>49</v>
      </c>
      <c r="C17" s="40">
        <v>7940860</v>
      </c>
      <c r="D17" s="40" t="s">
        <v>40</v>
      </c>
      <c r="E17" s="33"/>
      <c r="F17" s="41" t="s">
        <v>41</v>
      </c>
      <c r="G17" s="40" t="s">
        <v>42</v>
      </c>
      <c r="H17" s="40" t="s">
        <v>50</v>
      </c>
      <c r="I17" s="42">
        <v>32000</v>
      </c>
      <c r="J17" s="42">
        <v>32000</v>
      </c>
      <c r="K17" s="42">
        <f t="shared" si="3"/>
        <v>6727</v>
      </c>
      <c r="L17" s="44">
        <v>6727</v>
      </c>
      <c r="M17" s="44">
        <v>370</v>
      </c>
      <c r="N17" s="44">
        <v>370</v>
      </c>
      <c r="O17" s="42">
        <f>P17</f>
        <v>4036.2</v>
      </c>
      <c r="P17" s="42">
        <f>L17*0.6</f>
        <v>4036.2</v>
      </c>
      <c r="Q17" s="42">
        <f>R17</f>
        <v>9000</v>
      </c>
      <c r="R17" s="44">
        <v>9000</v>
      </c>
      <c r="S17" s="44">
        <v>12727</v>
      </c>
      <c r="T17" s="44">
        <v>12727</v>
      </c>
      <c r="U17" s="34"/>
      <c r="V17" s="42">
        <v>32000</v>
      </c>
      <c r="W17" s="34"/>
      <c r="X17" s="34"/>
      <c r="Y17" s="34"/>
      <c r="Z17" s="34"/>
      <c r="AA17" s="44">
        <v>12727</v>
      </c>
      <c r="AB17" s="34"/>
      <c r="AC17" s="34"/>
      <c r="AD17" s="34"/>
      <c r="AE17" s="42">
        <f t="shared" si="4"/>
        <v>19273</v>
      </c>
      <c r="AF17" s="42">
        <f t="shared" si="5"/>
        <v>19273</v>
      </c>
      <c r="AG17" s="34"/>
      <c r="AH17" s="34"/>
      <c r="AI17" s="42">
        <f t="shared" si="6"/>
        <v>15000</v>
      </c>
      <c r="AJ17" s="42">
        <v>10000</v>
      </c>
      <c r="AK17" s="42"/>
      <c r="AL17" s="42"/>
      <c r="AM17" s="42">
        <v>5000</v>
      </c>
      <c r="AN17" s="28" t="s">
        <v>44</v>
      </c>
      <c r="AO17" s="20">
        <f t="shared" si="7"/>
        <v>16700</v>
      </c>
    </row>
    <row r="18" spans="1:42" s="36" customFormat="1" ht="45" x14ac:dyDescent="0.25">
      <c r="A18" s="37" t="s">
        <v>51</v>
      </c>
      <c r="B18" s="38" t="s">
        <v>52</v>
      </c>
      <c r="C18" s="39">
        <v>7940850</v>
      </c>
      <c r="D18" s="40" t="s">
        <v>40</v>
      </c>
      <c r="E18" s="33"/>
      <c r="F18" s="41" t="s">
        <v>41</v>
      </c>
      <c r="G18" s="40" t="s">
        <v>42</v>
      </c>
      <c r="H18" s="40" t="s">
        <v>53</v>
      </c>
      <c r="I18" s="44">
        <v>10242</v>
      </c>
      <c r="J18" s="44">
        <v>10242</v>
      </c>
      <c r="K18" s="42">
        <f t="shared" si="3"/>
        <v>3500</v>
      </c>
      <c r="L18" s="43">
        <v>3500</v>
      </c>
      <c r="M18" s="43">
        <v>1000</v>
      </c>
      <c r="N18" s="43">
        <v>1000</v>
      </c>
      <c r="O18" s="43">
        <v>1000</v>
      </c>
      <c r="P18" s="43">
        <v>1000</v>
      </c>
      <c r="Q18" s="42">
        <f>R18</f>
        <v>1000</v>
      </c>
      <c r="R18" s="43">
        <v>1000</v>
      </c>
      <c r="S18" s="43">
        <f>6200+2500</f>
        <v>8700</v>
      </c>
      <c r="T18" s="43">
        <f>6200+2500</f>
        <v>8700</v>
      </c>
      <c r="U18" s="34"/>
      <c r="V18" s="44">
        <v>10242</v>
      </c>
      <c r="W18" s="34"/>
      <c r="X18" s="34"/>
      <c r="Y18" s="34"/>
      <c r="Z18" s="34"/>
      <c r="AA18" s="43">
        <f>6200+2500</f>
        <v>8700</v>
      </c>
      <c r="AB18" s="34"/>
      <c r="AC18" s="34"/>
      <c r="AD18" s="34"/>
      <c r="AE18" s="42">
        <f t="shared" si="4"/>
        <v>1542</v>
      </c>
      <c r="AF18" s="42">
        <f t="shared" si="5"/>
        <v>1542</v>
      </c>
      <c r="AG18" s="34"/>
      <c r="AH18" s="34"/>
      <c r="AI18" s="42">
        <f t="shared" si="6"/>
        <v>1000</v>
      </c>
      <c r="AJ18" s="42">
        <v>1000</v>
      </c>
      <c r="AK18" s="42"/>
      <c r="AL18" s="42"/>
      <c r="AM18" s="42"/>
      <c r="AN18" s="28" t="s">
        <v>44</v>
      </c>
      <c r="AO18" s="20">
        <f t="shared" si="7"/>
        <v>700</v>
      </c>
    </row>
    <row r="19" spans="1:42" s="50" customFormat="1" ht="45" x14ac:dyDescent="0.25">
      <c r="A19" s="37" t="s">
        <v>54</v>
      </c>
      <c r="B19" s="45" t="s">
        <v>55</v>
      </c>
      <c r="C19" s="40">
        <v>7940854</v>
      </c>
      <c r="D19" s="40" t="s">
        <v>56</v>
      </c>
      <c r="E19" s="46"/>
      <c r="F19" s="41" t="s">
        <v>41</v>
      </c>
      <c r="G19" s="40" t="s">
        <v>42</v>
      </c>
      <c r="H19" s="40" t="s">
        <v>57</v>
      </c>
      <c r="I19" s="42">
        <v>11000</v>
      </c>
      <c r="J19" s="42">
        <v>11000</v>
      </c>
      <c r="K19" s="42">
        <f t="shared" si="3"/>
        <v>5800</v>
      </c>
      <c r="L19" s="42">
        <v>5800</v>
      </c>
      <c r="M19" s="42">
        <v>2904</v>
      </c>
      <c r="N19" s="42">
        <v>2904</v>
      </c>
      <c r="O19" s="42">
        <f>P19</f>
        <v>3500</v>
      </c>
      <c r="P19" s="42">
        <v>3500</v>
      </c>
      <c r="Q19" s="42">
        <f>R19</f>
        <v>3500</v>
      </c>
      <c r="R19" s="42">
        <v>3500</v>
      </c>
      <c r="S19" s="42">
        <f>5800+471</f>
        <v>6271</v>
      </c>
      <c r="T19" s="42">
        <f>5800+471</f>
        <v>6271</v>
      </c>
      <c r="U19" s="47">
        <f>W19+X19+Y19</f>
        <v>0</v>
      </c>
      <c r="V19" s="42">
        <v>11000</v>
      </c>
      <c r="W19" s="42"/>
      <c r="X19" s="42"/>
      <c r="Y19" s="42"/>
      <c r="Z19" s="48"/>
      <c r="AA19" s="42">
        <f>5800+471</f>
        <v>6271</v>
      </c>
      <c r="AB19" s="48"/>
      <c r="AC19" s="48"/>
      <c r="AD19" s="49"/>
      <c r="AE19" s="42">
        <f t="shared" si="4"/>
        <v>4729</v>
      </c>
      <c r="AF19" s="42">
        <f t="shared" si="5"/>
        <v>4729</v>
      </c>
      <c r="AG19" s="48"/>
      <c r="AH19" s="48"/>
      <c r="AI19" s="42">
        <f t="shared" si="6"/>
        <v>4000</v>
      </c>
      <c r="AJ19" s="42">
        <v>4000</v>
      </c>
      <c r="AK19" s="42"/>
      <c r="AL19" s="42"/>
      <c r="AM19" s="42"/>
      <c r="AN19" s="28" t="s">
        <v>44</v>
      </c>
      <c r="AO19" s="20">
        <f t="shared" si="7"/>
        <v>3800</v>
      </c>
    </row>
    <row r="20" spans="1:42" x14ac:dyDescent="0.25">
      <c r="A20" s="22" t="s">
        <v>58</v>
      </c>
      <c r="B20" s="23" t="s">
        <v>59</v>
      </c>
      <c r="C20" s="24"/>
      <c r="D20" s="24"/>
      <c r="E20" s="25"/>
      <c r="F20" s="25"/>
      <c r="G20" s="26"/>
      <c r="H20" s="26"/>
      <c r="I20" s="27">
        <f>SUM(I21)</f>
        <v>66397</v>
      </c>
      <c r="J20" s="27">
        <f t="shared" ref="J20:AM20" si="8">SUM(J21)</f>
        <v>66397</v>
      </c>
      <c r="K20" s="27">
        <f t="shared" si="8"/>
        <v>4000</v>
      </c>
      <c r="L20" s="27">
        <f t="shared" si="8"/>
        <v>4000</v>
      </c>
      <c r="M20" s="27">
        <f t="shared" si="8"/>
        <v>57</v>
      </c>
      <c r="N20" s="27">
        <f t="shared" si="8"/>
        <v>57</v>
      </c>
      <c r="O20" s="27">
        <f t="shared" si="8"/>
        <v>2400</v>
      </c>
      <c r="P20" s="27">
        <f t="shared" si="8"/>
        <v>2400</v>
      </c>
      <c r="Q20" s="27">
        <f t="shared" si="8"/>
        <v>16500</v>
      </c>
      <c r="R20" s="27">
        <f t="shared" si="8"/>
        <v>16500</v>
      </c>
      <c r="S20" s="27">
        <f t="shared" si="8"/>
        <v>47699</v>
      </c>
      <c r="T20" s="27">
        <f t="shared" si="8"/>
        <v>47699</v>
      </c>
      <c r="U20" s="27">
        <f t="shared" si="8"/>
        <v>0</v>
      </c>
      <c r="V20" s="27">
        <f t="shared" si="8"/>
        <v>65797</v>
      </c>
      <c r="W20" s="27">
        <f t="shared" si="8"/>
        <v>0</v>
      </c>
      <c r="X20" s="27">
        <f t="shared" si="8"/>
        <v>0</v>
      </c>
      <c r="Y20" s="27">
        <f t="shared" si="8"/>
        <v>0</v>
      </c>
      <c r="Z20" s="27">
        <f t="shared" si="8"/>
        <v>0</v>
      </c>
      <c r="AA20" s="27">
        <f t="shared" si="8"/>
        <v>47699</v>
      </c>
      <c r="AB20" s="27">
        <f t="shared" si="8"/>
        <v>0</v>
      </c>
      <c r="AC20" s="27">
        <f t="shared" si="8"/>
        <v>0</v>
      </c>
      <c r="AD20" s="27">
        <f t="shared" si="8"/>
        <v>0</v>
      </c>
      <c r="AE20" s="27">
        <f t="shared" si="8"/>
        <v>18098</v>
      </c>
      <c r="AF20" s="27">
        <f t="shared" si="8"/>
        <v>18098</v>
      </c>
      <c r="AG20" s="27">
        <f t="shared" si="8"/>
        <v>0</v>
      </c>
      <c r="AH20" s="27">
        <f t="shared" si="8"/>
        <v>0</v>
      </c>
      <c r="AI20" s="27">
        <f t="shared" si="8"/>
        <v>10000</v>
      </c>
      <c r="AJ20" s="27">
        <f t="shared" si="8"/>
        <v>8239</v>
      </c>
      <c r="AK20" s="27">
        <f t="shared" si="8"/>
        <v>1761</v>
      </c>
      <c r="AL20" s="27">
        <f t="shared" si="8"/>
        <v>0</v>
      </c>
      <c r="AM20" s="27">
        <f t="shared" si="8"/>
        <v>0</v>
      </c>
      <c r="AN20" s="28"/>
      <c r="AO20" s="20">
        <f t="shared" si="1"/>
        <v>11500</v>
      </c>
    </row>
    <row r="21" spans="1:42" s="36" customFormat="1" x14ac:dyDescent="0.25">
      <c r="A21" s="29"/>
      <c r="B21" s="30" t="s">
        <v>60</v>
      </c>
      <c r="C21" s="31"/>
      <c r="D21" s="32"/>
      <c r="E21" s="33"/>
      <c r="F21" s="33"/>
      <c r="G21" s="32"/>
      <c r="H21" s="32"/>
      <c r="I21" s="34">
        <f>SUM(I22:I22)</f>
        <v>66397</v>
      </c>
      <c r="J21" s="34">
        <f t="shared" ref="J21:AM21" si="9">SUM(J22:J22)</f>
        <v>66397</v>
      </c>
      <c r="K21" s="34">
        <f t="shared" si="9"/>
        <v>4000</v>
      </c>
      <c r="L21" s="34">
        <f t="shared" si="9"/>
        <v>4000</v>
      </c>
      <c r="M21" s="34">
        <f t="shared" si="9"/>
        <v>57</v>
      </c>
      <c r="N21" s="34">
        <f t="shared" si="9"/>
        <v>57</v>
      </c>
      <c r="O21" s="34">
        <f t="shared" si="9"/>
        <v>2400</v>
      </c>
      <c r="P21" s="34">
        <f t="shared" si="9"/>
        <v>2400</v>
      </c>
      <c r="Q21" s="34">
        <f t="shared" si="9"/>
        <v>16500</v>
      </c>
      <c r="R21" s="34">
        <f t="shared" si="9"/>
        <v>16500</v>
      </c>
      <c r="S21" s="34">
        <f t="shared" si="9"/>
        <v>47699</v>
      </c>
      <c r="T21" s="34">
        <f t="shared" si="9"/>
        <v>47699</v>
      </c>
      <c r="U21" s="34">
        <f t="shared" si="9"/>
        <v>0</v>
      </c>
      <c r="V21" s="34">
        <f t="shared" si="9"/>
        <v>65797</v>
      </c>
      <c r="W21" s="34">
        <f t="shared" si="9"/>
        <v>0</v>
      </c>
      <c r="X21" s="34">
        <f t="shared" si="9"/>
        <v>0</v>
      </c>
      <c r="Y21" s="34">
        <f t="shared" si="9"/>
        <v>0</v>
      </c>
      <c r="Z21" s="34">
        <f t="shared" si="9"/>
        <v>0</v>
      </c>
      <c r="AA21" s="34">
        <f t="shared" si="9"/>
        <v>47699</v>
      </c>
      <c r="AB21" s="34">
        <f t="shared" si="9"/>
        <v>0</v>
      </c>
      <c r="AC21" s="34">
        <f t="shared" si="9"/>
        <v>0</v>
      </c>
      <c r="AD21" s="34">
        <f t="shared" si="9"/>
        <v>0</v>
      </c>
      <c r="AE21" s="34">
        <f t="shared" si="9"/>
        <v>18098</v>
      </c>
      <c r="AF21" s="34">
        <f t="shared" si="9"/>
        <v>18098</v>
      </c>
      <c r="AG21" s="34">
        <f t="shared" si="9"/>
        <v>0</v>
      </c>
      <c r="AH21" s="34">
        <f t="shared" si="9"/>
        <v>0</v>
      </c>
      <c r="AI21" s="34">
        <f t="shared" si="9"/>
        <v>10000</v>
      </c>
      <c r="AJ21" s="34">
        <f t="shared" si="9"/>
        <v>8239</v>
      </c>
      <c r="AK21" s="34">
        <f t="shared" si="9"/>
        <v>1761</v>
      </c>
      <c r="AL21" s="34">
        <f t="shared" si="9"/>
        <v>0</v>
      </c>
      <c r="AM21" s="34">
        <f t="shared" si="9"/>
        <v>0</v>
      </c>
      <c r="AN21" s="35"/>
      <c r="AO21" s="20">
        <f t="shared" si="1"/>
        <v>11500</v>
      </c>
    </row>
    <row r="22" spans="1:42" s="36" customFormat="1" ht="33.75" x14ac:dyDescent="0.25">
      <c r="A22" s="37" t="s">
        <v>38</v>
      </c>
      <c r="B22" s="51" t="s">
        <v>61</v>
      </c>
      <c r="C22" s="52">
        <v>7800115</v>
      </c>
      <c r="D22" s="40" t="s">
        <v>62</v>
      </c>
      <c r="E22" s="33"/>
      <c r="F22" s="41" t="s">
        <v>63</v>
      </c>
      <c r="G22" s="39" t="s">
        <v>64</v>
      </c>
      <c r="H22" s="39" t="s">
        <v>65</v>
      </c>
      <c r="I22" s="43">
        <v>66397</v>
      </c>
      <c r="J22" s="43">
        <v>66397</v>
      </c>
      <c r="K22" s="42">
        <f t="shared" si="3"/>
        <v>4000</v>
      </c>
      <c r="L22" s="43">
        <v>4000</v>
      </c>
      <c r="M22" s="43">
        <v>57</v>
      </c>
      <c r="N22" s="43">
        <v>57</v>
      </c>
      <c r="O22" s="42">
        <f>P22</f>
        <v>2400</v>
      </c>
      <c r="P22" s="42">
        <f>L22*0.6</f>
        <v>2400</v>
      </c>
      <c r="Q22" s="42">
        <f>R22</f>
        <v>16500</v>
      </c>
      <c r="R22" s="43">
        <v>16500</v>
      </c>
      <c r="S22" s="44">
        <f>25499+16500+18200-12500</f>
        <v>47699</v>
      </c>
      <c r="T22" s="44">
        <f>25499+16500+18200-12500</f>
        <v>47699</v>
      </c>
      <c r="U22" s="43"/>
      <c r="V22" s="43">
        <v>65797</v>
      </c>
      <c r="W22" s="43"/>
      <c r="X22" s="43"/>
      <c r="Y22" s="43"/>
      <c r="Z22" s="43"/>
      <c r="AA22" s="44">
        <f>25499+16500+18200-12500</f>
        <v>47699</v>
      </c>
      <c r="AB22" s="43"/>
      <c r="AC22" s="43"/>
      <c r="AD22" s="43"/>
      <c r="AE22" s="42">
        <f t="shared" si="4"/>
        <v>18098</v>
      </c>
      <c r="AF22" s="42">
        <f t="shared" si="5"/>
        <v>18098</v>
      </c>
      <c r="AG22" s="43"/>
      <c r="AH22" s="43"/>
      <c r="AI22" s="42">
        <f t="shared" si="6"/>
        <v>10000</v>
      </c>
      <c r="AJ22" s="42">
        <f>7500+739</f>
        <v>8239</v>
      </c>
      <c r="AK22" s="42">
        <f>2500-739</f>
        <v>1761</v>
      </c>
      <c r="AL22" s="42"/>
      <c r="AM22" s="42"/>
      <c r="AN22" s="28" t="s">
        <v>44</v>
      </c>
      <c r="AO22" s="20">
        <f t="shared" si="1"/>
        <v>11500</v>
      </c>
    </row>
    <row r="23" spans="1:42" ht="32.25" customHeight="1" x14ac:dyDescent="0.25">
      <c r="A23" s="22" t="s">
        <v>66</v>
      </c>
      <c r="B23" s="23" t="s">
        <v>67</v>
      </c>
      <c r="C23" s="24"/>
      <c r="D23" s="24"/>
      <c r="E23" s="25"/>
      <c r="F23" s="25"/>
      <c r="G23" s="26"/>
      <c r="H23" s="26"/>
      <c r="I23" s="27">
        <f>I24</f>
        <v>191921</v>
      </c>
      <c r="J23" s="27">
        <f t="shared" ref="J23:AM23" si="10">J24</f>
        <v>191921</v>
      </c>
      <c r="K23" s="27">
        <f t="shared" si="10"/>
        <v>35500</v>
      </c>
      <c r="L23" s="27">
        <f t="shared" si="10"/>
        <v>35500</v>
      </c>
      <c r="M23" s="27">
        <f t="shared" si="10"/>
        <v>7061</v>
      </c>
      <c r="N23" s="27">
        <f t="shared" si="10"/>
        <v>7061</v>
      </c>
      <c r="O23" s="27">
        <f t="shared" si="10"/>
        <v>21300</v>
      </c>
      <c r="P23" s="27">
        <f t="shared" si="10"/>
        <v>21300</v>
      </c>
      <c r="Q23" s="27">
        <f t="shared" si="10"/>
        <v>50500</v>
      </c>
      <c r="R23" s="27">
        <f t="shared" si="10"/>
        <v>50500</v>
      </c>
      <c r="S23" s="27">
        <f t="shared" si="10"/>
        <v>159676</v>
      </c>
      <c r="T23" s="27">
        <f t="shared" si="10"/>
        <v>159676</v>
      </c>
      <c r="U23" s="27">
        <f t="shared" si="10"/>
        <v>0</v>
      </c>
      <c r="V23" s="27">
        <f t="shared" si="10"/>
        <v>156921</v>
      </c>
      <c r="W23" s="27">
        <f t="shared" si="10"/>
        <v>0</v>
      </c>
      <c r="X23" s="27">
        <f t="shared" si="10"/>
        <v>0</v>
      </c>
      <c r="Y23" s="27">
        <f t="shared" si="10"/>
        <v>0</v>
      </c>
      <c r="Z23" s="27">
        <f t="shared" si="10"/>
        <v>0</v>
      </c>
      <c r="AA23" s="27">
        <f t="shared" si="10"/>
        <v>124676</v>
      </c>
      <c r="AB23" s="27">
        <f t="shared" si="10"/>
        <v>0</v>
      </c>
      <c r="AC23" s="27">
        <f t="shared" si="10"/>
        <v>0</v>
      </c>
      <c r="AD23" s="27">
        <f t="shared" si="10"/>
        <v>0</v>
      </c>
      <c r="AE23" s="27">
        <f t="shared" si="10"/>
        <v>32245</v>
      </c>
      <c r="AF23" s="27">
        <f t="shared" si="10"/>
        <v>32245</v>
      </c>
      <c r="AG23" s="27">
        <f t="shared" si="10"/>
        <v>0</v>
      </c>
      <c r="AH23" s="27">
        <f t="shared" si="10"/>
        <v>0</v>
      </c>
      <c r="AI23" s="27">
        <f t="shared" si="10"/>
        <v>24500</v>
      </c>
      <c r="AJ23" s="27">
        <f t="shared" si="10"/>
        <v>0</v>
      </c>
      <c r="AK23" s="27">
        <f t="shared" si="10"/>
        <v>8686</v>
      </c>
      <c r="AL23" s="27">
        <f t="shared" si="10"/>
        <v>15814</v>
      </c>
      <c r="AM23" s="27">
        <f t="shared" si="10"/>
        <v>0</v>
      </c>
      <c r="AN23" s="28"/>
      <c r="AO23" s="20">
        <f t="shared" si="1"/>
        <v>16600</v>
      </c>
    </row>
    <row r="24" spans="1:42" s="36" customFormat="1" x14ac:dyDescent="0.25">
      <c r="A24" s="29"/>
      <c r="B24" s="30" t="s">
        <v>37</v>
      </c>
      <c r="C24" s="31"/>
      <c r="D24" s="53"/>
      <c r="E24" s="33"/>
      <c r="F24" s="33"/>
      <c r="G24" s="32"/>
      <c r="H24" s="32"/>
      <c r="I24" s="34">
        <f>SUM(I25:I26)</f>
        <v>191921</v>
      </c>
      <c r="J24" s="34">
        <f t="shared" ref="J24:AM24" si="11">SUM(J25:J26)</f>
        <v>191921</v>
      </c>
      <c r="K24" s="34">
        <f t="shared" si="11"/>
        <v>35500</v>
      </c>
      <c r="L24" s="34">
        <f t="shared" si="11"/>
        <v>35500</v>
      </c>
      <c r="M24" s="34">
        <f t="shared" si="11"/>
        <v>7061</v>
      </c>
      <c r="N24" s="34">
        <f t="shared" si="11"/>
        <v>7061</v>
      </c>
      <c r="O24" s="34">
        <f t="shared" si="11"/>
        <v>21300</v>
      </c>
      <c r="P24" s="34">
        <f t="shared" si="11"/>
        <v>21300</v>
      </c>
      <c r="Q24" s="34">
        <f t="shared" si="11"/>
        <v>50500</v>
      </c>
      <c r="R24" s="34">
        <f t="shared" si="11"/>
        <v>50500</v>
      </c>
      <c r="S24" s="34">
        <f t="shared" si="11"/>
        <v>159676</v>
      </c>
      <c r="T24" s="34">
        <f t="shared" si="11"/>
        <v>159676</v>
      </c>
      <c r="U24" s="34">
        <f t="shared" si="11"/>
        <v>0</v>
      </c>
      <c r="V24" s="34">
        <f t="shared" si="11"/>
        <v>156921</v>
      </c>
      <c r="W24" s="34">
        <f t="shared" si="11"/>
        <v>0</v>
      </c>
      <c r="X24" s="34">
        <f t="shared" si="11"/>
        <v>0</v>
      </c>
      <c r="Y24" s="34">
        <f t="shared" si="11"/>
        <v>0</v>
      </c>
      <c r="Z24" s="34">
        <f t="shared" si="11"/>
        <v>0</v>
      </c>
      <c r="AA24" s="34">
        <f t="shared" si="11"/>
        <v>124676</v>
      </c>
      <c r="AB24" s="34">
        <f t="shared" si="11"/>
        <v>0</v>
      </c>
      <c r="AC24" s="34">
        <f t="shared" si="11"/>
        <v>0</v>
      </c>
      <c r="AD24" s="34">
        <f t="shared" si="11"/>
        <v>0</v>
      </c>
      <c r="AE24" s="34">
        <f t="shared" si="11"/>
        <v>32245</v>
      </c>
      <c r="AF24" s="34">
        <f t="shared" si="11"/>
        <v>32245</v>
      </c>
      <c r="AG24" s="34">
        <f t="shared" si="11"/>
        <v>0</v>
      </c>
      <c r="AH24" s="34">
        <f t="shared" si="11"/>
        <v>0</v>
      </c>
      <c r="AI24" s="34">
        <f t="shared" si="11"/>
        <v>24500</v>
      </c>
      <c r="AJ24" s="34">
        <f t="shared" si="11"/>
        <v>0</v>
      </c>
      <c r="AK24" s="34">
        <f t="shared" si="11"/>
        <v>8686</v>
      </c>
      <c r="AL24" s="34">
        <f t="shared" si="11"/>
        <v>15814</v>
      </c>
      <c r="AM24" s="34">
        <f t="shared" si="11"/>
        <v>0</v>
      </c>
      <c r="AN24" s="35"/>
      <c r="AO24" s="20">
        <f t="shared" si="1"/>
        <v>16600</v>
      </c>
    </row>
    <row r="25" spans="1:42" s="55" customFormat="1" ht="44.25" customHeight="1" x14ac:dyDescent="0.25">
      <c r="A25" s="37">
        <v>1</v>
      </c>
      <c r="B25" s="51" t="s">
        <v>68</v>
      </c>
      <c r="C25" s="39">
        <v>7787661</v>
      </c>
      <c r="D25" s="40" t="s">
        <v>40</v>
      </c>
      <c r="E25" s="54"/>
      <c r="F25" s="41" t="s">
        <v>63</v>
      </c>
      <c r="G25" s="40" t="s">
        <v>42</v>
      </c>
      <c r="H25" s="52" t="s">
        <v>69</v>
      </c>
      <c r="I25" s="42">
        <v>166921</v>
      </c>
      <c r="J25" s="42">
        <v>166921</v>
      </c>
      <c r="K25" s="42">
        <f t="shared" si="3"/>
        <v>28000</v>
      </c>
      <c r="L25" s="42">
        <v>28000</v>
      </c>
      <c r="M25" s="42">
        <v>3745</v>
      </c>
      <c r="N25" s="42">
        <v>3745</v>
      </c>
      <c r="O25" s="42">
        <f>P25</f>
        <v>16800</v>
      </c>
      <c r="P25" s="42">
        <f>L25*0.6</f>
        <v>16800</v>
      </c>
      <c r="Q25" s="42">
        <f>R25</f>
        <v>43000</v>
      </c>
      <c r="R25" s="42">
        <v>43000</v>
      </c>
      <c r="S25" s="42">
        <f>T25</f>
        <v>147176</v>
      </c>
      <c r="T25" s="42">
        <f>166921-81921+34176+28000</f>
        <v>147176</v>
      </c>
      <c r="U25" s="42"/>
      <c r="V25" s="44">
        <v>131921</v>
      </c>
      <c r="W25" s="42"/>
      <c r="X25" s="42"/>
      <c r="Y25" s="42"/>
      <c r="Z25" s="42"/>
      <c r="AA25" s="44">
        <v>112176</v>
      </c>
      <c r="AB25" s="42"/>
      <c r="AC25" s="42"/>
      <c r="AD25" s="42"/>
      <c r="AE25" s="42">
        <f t="shared" si="4"/>
        <v>19745</v>
      </c>
      <c r="AF25" s="42">
        <f t="shared" si="5"/>
        <v>19745</v>
      </c>
      <c r="AG25" s="42"/>
      <c r="AH25" s="42"/>
      <c r="AI25" s="42">
        <f t="shared" si="6"/>
        <v>14000</v>
      </c>
      <c r="AJ25" s="42"/>
      <c r="AK25" s="42"/>
      <c r="AL25" s="42">
        <v>14000</v>
      </c>
      <c r="AM25" s="42"/>
      <c r="AN25" s="28" t="s">
        <v>44</v>
      </c>
      <c r="AO25" s="20">
        <f>ROUND(V25*0.95-AA25,-2)</f>
        <v>13100</v>
      </c>
    </row>
    <row r="26" spans="1:42" s="55" customFormat="1" ht="51" x14ac:dyDescent="0.25">
      <c r="A26" s="37" t="s">
        <v>45</v>
      </c>
      <c r="B26" s="45" t="s">
        <v>70</v>
      </c>
      <c r="C26" s="39">
        <v>7940845</v>
      </c>
      <c r="D26" s="40" t="s">
        <v>40</v>
      </c>
      <c r="E26" s="54"/>
      <c r="F26" s="41" t="s">
        <v>41</v>
      </c>
      <c r="G26" s="40" t="s">
        <v>42</v>
      </c>
      <c r="H26" s="56" t="s">
        <v>71</v>
      </c>
      <c r="I26" s="57">
        <v>25000</v>
      </c>
      <c r="J26" s="57">
        <v>25000</v>
      </c>
      <c r="K26" s="42">
        <f t="shared" si="3"/>
        <v>7500</v>
      </c>
      <c r="L26" s="42">
        <v>7500</v>
      </c>
      <c r="M26" s="42">
        <v>3316</v>
      </c>
      <c r="N26" s="42">
        <v>3316</v>
      </c>
      <c r="O26" s="42">
        <f>P26</f>
        <v>4500</v>
      </c>
      <c r="P26" s="42">
        <f>L26*0.6</f>
        <v>4500</v>
      </c>
      <c r="Q26" s="42">
        <f>R26</f>
        <v>7500</v>
      </c>
      <c r="R26" s="42">
        <v>7500</v>
      </c>
      <c r="S26" s="42">
        <v>12500</v>
      </c>
      <c r="T26" s="42">
        <v>12500</v>
      </c>
      <c r="U26" s="42"/>
      <c r="V26" s="57">
        <v>25000</v>
      </c>
      <c r="W26" s="42"/>
      <c r="X26" s="42"/>
      <c r="Y26" s="42"/>
      <c r="Z26" s="42"/>
      <c r="AA26" s="42">
        <v>12500</v>
      </c>
      <c r="AB26" s="42"/>
      <c r="AC26" s="42"/>
      <c r="AD26" s="42"/>
      <c r="AE26" s="42">
        <f t="shared" si="4"/>
        <v>12500</v>
      </c>
      <c r="AF26" s="42">
        <f t="shared" si="5"/>
        <v>12500</v>
      </c>
      <c r="AG26" s="42"/>
      <c r="AH26" s="42"/>
      <c r="AI26" s="42">
        <f t="shared" si="6"/>
        <v>10500</v>
      </c>
      <c r="AJ26" s="42"/>
      <c r="AK26" s="42">
        <v>8686</v>
      </c>
      <c r="AL26" s="42">
        <f>814+1000</f>
        <v>1814</v>
      </c>
      <c r="AM26" s="42"/>
      <c r="AN26" s="28" t="s">
        <v>44</v>
      </c>
      <c r="AO26" s="20">
        <f>ROUND(V26*0.92-AA26,-2)</f>
        <v>10500</v>
      </c>
      <c r="AP26" s="55">
        <f>10500-AL26</f>
        <v>8686</v>
      </c>
    </row>
    <row r="27" spans="1:42" ht="27.75" customHeight="1" x14ac:dyDescent="0.25">
      <c r="A27" s="22" t="s">
        <v>72</v>
      </c>
      <c r="B27" s="23" t="s">
        <v>73</v>
      </c>
      <c r="C27" s="24"/>
      <c r="D27" s="24"/>
      <c r="E27" s="25"/>
      <c r="F27" s="25"/>
      <c r="G27" s="26"/>
      <c r="H27" s="26"/>
      <c r="I27" s="27">
        <f>I28</f>
        <v>29762</v>
      </c>
      <c r="J27" s="27">
        <f t="shared" ref="J27:AM27" si="12">J28</f>
        <v>29762</v>
      </c>
      <c r="K27" s="27">
        <f t="shared" si="12"/>
        <v>9000</v>
      </c>
      <c r="L27" s="27">
        <f t="shared" si="12"/>
        <v>9000</v>
      </c>
      <c r="M27" s="27">
        <f t="shared" si="12"/>
        <v>6104</v>
      </c>
      <c r="N27" s="27">
        <f t="shared" si="12"/>
        <v>6104</v>
      </c>
      <c r="O27" s="27">
        <f t="shared" si="12"/>
        <v>9000</v>
      </c>
      <c r="P27" s="27">
        <f t="shared" si="12"/>
        <v>9000</v>
      </c>
      <c r="Q27" s="27">
        <f t="shared" si="12"/>
        <v>9000</v>
      </c>
      <c r="R27" s="27">
        <f t="shared" si="12"/>
        <v>9000</v>
      </c>
      <c r="S27" s="27">
        <f t="shared" si="12"/>
        <v>15000</v>
      </c>
      <c r="T27" s="27">
        <f t="shared" si="12"/>
        <v>15000</v>
      </c>
      <c r="U27" s="27">
        <f t="shared" si="12"/>
        <v>0</v>
      </c>
      <c r="V27" s="27">
        <f t="shared" si="12"/>
        <v>29762</v>
      </c>
      <c r="W27" s="27">
        <f t="shared" si="12"/>
        <v>0</v>
      </c>
      <c r="X27" s="27">
        <f t="shared" si="12"/>
        <v>0</v>
      </c>
      <c r="Y27" s="27">
        <f t="shared" si="12"/>
        <v>0</v>
      </c>
      <c r="Z27" s="27">
        <f t="shared" si="12"/>
        <v>0</v>
      </c>
      <c r="AA27" s="27">
        <f t="shared" si="12"/>
        <v>15000</v>
      </c>
      <c r="AB27" s="27">
        <f t="shared" si="12"/>
        <v>0</v>
      </c>
      <c r="AC27" s="27">
        <f t="shared" si="12"/>
        <v>0</v>
      </c>
      <c r="AD27" s="27">
        <f t="shared" si="12"/>
        <v>0</v>
      </c>
      <c r="AE27" s="27">
        <f t="shared" si="12"/>
        <v>14762</v>
      </c>
      <c r="AF27" s="27">
        <f t="shared" si="12"/>
        <v>14762</v>
      </c>
      <c r="AG27" s="27">
        <f t="shared" si="12"/>
        <v>0</v>
      </c>
      <c r="AH27" s="27">
        <f t="shared" si="12"/>
        <v>0</v>
      </c>
      <c r="AI27" s="27">
        <f t="shared" si="12"/>
        <v>13300</v>
      </c>
      <c r="AJ27" s="27">
        <f t="shared" si="12"/>
        <v>6100</v>
      </c>
      <c r="AK27" s="27">
        <f t="shared" si="12"/>
        <v>7200</v>
      </c>
      <c r="AL27" s="27">
        <f t="shared" si="12"/>
        <v>0</v>
      </c>
      <c r="AM27" s="27">
        <f t="shared" si="12"/>
        <v>0</v>
      </c>
      <c r="AN27" s="28"/>
      <c r="AO27" s="20">
        <f t="shared" si="1"/>
        <v>11800</v>
      </c>
    </row>
    <row r="28" spans="1:42" s="36" customFormat="1" ht="24.75" customHeight="1" x14ac:dyDescent="0.25">
      <c r="A28" s="29"/>
      <c r="B28" s="30" t="s">
        <v>37</v>
      </c>
      <c r="C28" s="31"/>
      <c r="D28" s="32"/>
      <c r="E28" s="33"/>
      <c r="F28" s="33"/>
      <c r="G28" s="32"/>
      <c r="H28" s="32"/>
      <c r="I28" s="34">
        <f>SUM(I29:I30)</f>
        <v>29762</v>
      </c>
      <c r="J28" s="34">
        <f t="shared" ref="J28:AM28" si="13">SUM(J29:J30)</f>
        <v>29762</v>
      </c>
      <c r="K28" s="34">
        <f t="shared" si="13"/>
        <v>9000</v>
      </c>
      <c r="L28" s="34">
        <f t="shared" si="13"/>
        <v>9000</v>
      </c>
      <c r="M28" s="34">
        <f t="shared" si="13"/>
        <v>6104</v>
      </c>
      <c r="N28" s="34">
        <f t="shared" si="13"/>
        <v>6104</v>
      </c>
      <c r="O28" s="34">
        <f t="shared" si="13"/>
        <v>9000</v>
      </c>
      <c r="P28" s="34">
        <f t="shared" si="13"/>
        <v>9000</v>
      </c>
      <c r="Q28" s="34">
        <f t="shared" si="13"/>
        <v>9000</v>
      </c>
      <c r="R28" s="34">
        <f t="shared" si="13"/>
        <v>9000</v>
      </c>
      <c r="S28" s="34">
        <f t="shared" si="13"/>
        <v>15000</v>
      </c>
      <c r="T28" s="34">
        <f t="shared" si="13"/>
        <v>15000</v>
      </c>
      <c r="U28" s="34">
        <f t="shared" si="13"/>
        <v>0</v>
      </c>
      <c r="V28" s="34">
        <f t="shared" si="13"/>
        <v>29762</v>
      </c>
      <c r="W28" s="34">
        <f t="shared" si="13"/>
        <v>0</v>
      </c>
      <c r="X28" s="34">
        <f t="shared" si="13"/>
        <v>0</v>
      </c>
      <c r="Y28" s="34">
        <f t="shared" si="13"/>
        <v>0</v>
      </c>
      <c r="Z28" s="34">
        <f t="shared" si="13"/>
        <v>0</v>
      </c>
      <c r="AA28" s="34">
        <f t="shared" si="13"/>
        <v>15000</v>
      </c>
      <c r="AB28" s="34">
        <f t="shared" si="13"/>
        <v>0</v>
      </c>
      <c r="AC28" s="34">
        <f t="shared" si="13"/>
        <v>0</v>
      </c>
      <c r="AD28" s="34">
        <f t="shared" si="13"/>
        <v>0</v>
      </c>
      <c r="AE28" s="34">
        <f t="shared" si="13"/>
        <v>14762</v>
      </c>
      <c r="AF28" s="34">
        <f t="shared" si="13"/>
        <v>14762</v>
      </c>
      <c r="AG28" s="34">
        <f t="shared" si="13"/>
        <v>0</v>
      </c>
      <c r="AH28" s="34">
        <f t="shared" si="13"/>
        <v>0</v>
      </c>
      <c r="AI28" s="34">
        <f t="shared" si="13"/>
        <v>13300</v>
      </c>
      <c r="AJ28" s="34">
        <f t="shared" si="13"/>
        <v>6100</v>
      </c>
      <c r="AK28" s="34">
        <f t="shared" si="13"/>
        <v>7200</v>
      </c>
      <c r="AL28" s="34">
        <f t="shared" si="13"/>
        <v>0</v>
      </c>
      <c r="AM28" s="34">
        <f t="shared" si="13"/>
        <v>0</v>
      </c>
      <c r="AN28" s="35"/>
      <c r="AO28" s="20">
        <f t="shared" si="1"/>
        <v>11800</v>
      </c>
    </row>
    <row r="29" spans="1:42" s="36" customFormat="1" ht="51" x14ac:dyDescent="0.25">
      <c r="A29" s="37" t="s">
        <v>38</v>
      </c>
      <c r="B29" s="45" t="s">
        <v>74</v>
      </c>
      <c r="C29" s="40">
        <v>7940856</v>
      </c>
      <c r="D29" s="40" t="s">
        <v>40</v>
      </c>
      <c r="E29" s="33"/>
      <c r="F29" s="41" t="s">
        <v>41</v>
      </c>
      <c r="G29" s="40" t="s">
        <v>42</v>
      </c>
      <c r="H29" s="56" t="s">
        <v>75</v>
      </c>
      <c r="I29" s="58">
        <v>16000</v>
      </c>
      <c r="J29" s="58">
        <v>16000</v>
      </c>
      <c r="K29" s="42">
        <f t="shared" si="3"/>
        <v>5000</v>
      </c>
      <c r="L29" s="43">
        <v>5000</v>
      </c>
      <c r="M29" s="42">
        <f>N29</f>
        <v>5000</v>
      </c>
      <c r="N29" s="43">
        <v>5000</v>
      </c>
      <c r="O29" s="42">
        <f>P29</f>
        <v>5000</v>
      </c>
      <c r="P29" s="43">
        <v>5000</v>
      </c>
      <c r="Q29" s="42">
        <f>R29</f>
        <v>5000</v>
      </c>
      <c r="R29" s="43">
        <v>5000</v>
      </c>
      <c r="S29" s="43">
        <v>8000</v>
      </c>
      <c r="T29" s="43">
        <v>8000</v>
      </c>
      <c r="U29" s="59"/>
      <c r="V29" s="58">
        <v>16000</v>
      </c>
      <c r="W29" s="60"/>
      <c r="X29" s="59"/>
      <c r="Y29" s="59"/>
      <c r="Z29" s="59"/>
      <c r="AA29" s="43">
        <v>8000</v>
      </c>
      <c r="AB29" s="59"/>
      <c r="AC29" s="59"/>
      <c r="AD29" s="59"/>
      <c r="AE29" s="42">
        <f t="shared" si="4"/>
        <v>8000</v>
      </c>
      <c r="AF29" s="42">
        <f t="shared" si="5"/>
        <v>8000</v>
      </c>
      <c r="AG29" s="59"/>
      <c r="AH29" s="59"/>
      <c r="AI29" s="42">
        <f t="shared" si="6"/>
        <v>7200</v>
      </c>
      <c r="AJ29" s="42"/>
      <c r="AK29" s="42">
        <v>7200</v>
      </c>
      <c r="AL29" s="42"/>
      <c r="AM29" s="42"/>
      <c r="AN29" s="28" t="s">
        <v>44</v>
      </c>
      <c r="AO29" s="20">
        <f>ROUND(V29*0.95-AA29,-2)</f>
        <v>7200</v>
      </c>
    </row>
    <row r="30" spans="1:42" s="64" customFormat="1" ht="33.75" x14ac:dyDescent="0.25">
      <c r="A30" s="46">
        <v>2</v>
      </c>
      <c r="B30" s="51" t="s">
        <v>76</v>
      </c>
      <c r="C30" s="52">
        <v>7948683</v>
      </c>
      <c r="D30" s="40" t="s">
        <v>40</v>
      </c>
      <c r="E30" s="61"/>
      <c r="F30" s="41" t="s">
        <v>41</v>
      </c>
      <c r="G30" s="39" t="s">
        <v>77</v>
      </c>
      <c r="H30" s="40" t="s">
        <v>78</v>
      </c>
      <c r="I30" s="47">
        <v>13762</v>
      </c>
      <c r="J30" s="47">
        <v>13762</v>
      </c>
      <c r="K30" s="42">
        <f t="shared" si="3"/>
        <v>4000</v>
      </c>
      <c r="L30" s="62">
        <v>4000</v>
      </c>
      <c r="M30" s="62">
        <v>1104</v>
      </c>
      <c r="N30" s="62">
        <v>1104</v>
      </c>
      <c r="O30" s="42">
        <f>P30</f>
        <v>4000</v>
      </c>
      <c r="P30" s="62">
        <v>4000</v>
      </c>
      <c r="Q30" s="42">
        <f>R30</f>
        <v>4000</v>
      </c>
      <c r="R30" s="62">
        <v>4000</v>
      </c>
      <c r="S30" s="62">
        <v>7000</v>
      </c>
      <c r="T30" s="62">
        <v>7000</v>
      </c>
      <c r="U30" s="63"/>
      <c r="V30" s="47">
        <v>13762</v>
      </c>
      <c r="W30" s="63"/>
      <c r="X30" s="63"/>
      <c r="Y30" s="63"/>
      <c r="Z30" s="63"/>
      <c r="AA30" s="62">
        <v>7000</v>
      </c>
      <c r="AB30" s="63"/>
      <c r="AC30" s="63"/>
      <c r="AD30" s="63"/>
      <c r="AE30" s="42">
        <f t="shared" si="4"/>
        <v>6762</v>
      </c>
      <c r="AF30" s="42">
        <f t="shared" si="5"/>
        <v>6762</v>
      </c>
      <c r="AG30" s="34"/>
      <c r="AH30" s="34"/>
      <c r="AI30" s="42">
        <f t="shared" si="6"/>
        <v>6100</v>
      </c>
      <c r="AJ30" s="42">
        <v>6100</v>
      </c>
      <c r="AK30" s="42"/>
      <c r="AL30" s="42"/>
      <c r="AM30" s="42"/>
      <c r="AN30" s="28" t="s">
        <v>44</v>
      </c>
      <c r="AO30" s="20">
        <f>ROUND(V30*0.95-AA30,-2)</f>
        <v>6100</v>
      </c>
    </row>
    <row r="31" spans="1:42" ht="25.5" x14ac:dyDescent="0.25">
      <c r="A31" s="22" t="s">
        <v>79</v>
      </c>
      <c r="B31" s="23" t="s">
        <v>80</v>
      </c>
      <c r="C31" s="24"/>
      <c r="D31" s="24"/>
      <c r="E31" s="25"/>
      <c r="F31" s="25"/>
      <c r="G31" s="26"/>
      <c r="H31" s="26"/>
      <c r="I31" s="27">
        <f t="shared" ref="I31:AM31" si="14">+I32+I35</f>
        <v>1960315</v>
      </c>
      <c r="J31" s="27">
        <f t="shared" si="14"/>
        <v>952911</v>
      </c>
      <c r="K31" s="27">
        <f t="shared" si="14"/>
        <v>63340.565999999999</v>
      </c>
      <c r="L31" s="27">
        <f t="shared" si="14"/>
        <v>63340.565999999999</v>
      </c>
      <c r="M31" s="27">
        <f t="shared" si="14"/>
        <v>21901</v>
      </c>
      <c r="N31" s="27">
        <f t="shared" si="14"/>
        <v>21901</v>
      </c>
      <c r="O31" s="27">
        <f t="shared" si="14"/>
        <v>39281</v>
      </c>
      <c r="P31" s="27">
        <f t="shared" si="14"/>
        <v>39281</v>
      </c>
      <c r="Q31" s="27">
        <f t="shared" si="14"/>
        <v>230000</v>
      </c>
      <c r="R31" s="27">
        <f t="shared" si="14"/>
        <v>230000</v>
      </c>
      <c r="S31" s="27">
        <f t="shared" si="14"/>
        <v>484348.56599999999</v>
      </c>
      <c r="T31" s="27">
        <f t="shared" si="14"/>
        <v>484348.56599999999</v>
      </c>
      <c r="U31" s="27">
        <f t="shared" si="14"/>
        <v>0</v>
      </c>
      <c r="V31" s="27">
        <f t="shared" si="14"/>
        <v>875902</v>
      </c>
      <c r="W31" s="27">
        <f t="shared" si="14"/>
        <v>0</v>
      </c>
      <c r="X31" s="27">
        <f t="shared" si="14"/>
        <v>0</v>
      </c>
      <c r="Y31" s="27">
        <f t="shared" si="14"/>
        <v>0</v>
      </c>
      <c r="Z31" s="27">
        <f t="shared" si="14"/>
        <v>0</v>
      </c>
      <c r="AA31" s="27">
        <f t="shared" si="14"/>
        <v>430339.56599999999</v>
      </c>
      <c r="AB31" s="27">
        <f t="shared" si="14"/>
        <v>0</v>
      </c>
      <c r="AC31" s="27">
        <f t="shared" si="14"/>
        <v>0</v>
      </c>
      <c r="AD31" s="27">
        <f t="shared" si="14"/>
        <v>0</v>
      </c>
      <c r="AE31" s="27">
        <f t="shared" si="14"/>
        <v>444557</v>
      </c>
      <c r="AF31" s="27">
        <f t="shared" si="14"/>
        <v>444557</v>
      </c>
      <c r="AG31" s="27">
        <f t="shared" si="14"/>
        <v>0</v>
      </c>
      <c r="AH31" s="27">
        <f t="shared" si="14"/>
        <v>0</v>
      </c>
      <c r="AI31" s="27">
        <f t="shared" si="14"/>
        <v>298098</v>
      </c>
      <c r="AJ31" s="27">
        <f t="shared" si="14"/>
        <v>33098</v>
      </c>
      <c r="AK31" s="27">
        <f t="shared" si="14"/>
        <v>265000</v>
      </c>
      <c r="AL31" s="27">
        <f t="shared" si="14"/>
        <v>0</v>
      </c>
      <c r="AM31" s="27">
        <f t="shared" si="14"/>
        <v>0</v>
      </c>
      <c r="AN31" s="28"/>
      <c r="AO31" s="20">
        <f t="shared" si="1"/>
        <v>358000</v>
      </c>
    </row>
    <row r="32" spans="1:42" ht="29.25" customHeight="1" x14ac:dyDescent="0.25">
      <c r="A32" s="65" t="s">
        <v>81</v>
      </c>
      <c r="B32" s="30" t="s">
        <v>82</v>
      </c>
      <c r="C32" s="24"/>
      <c r="D32" s="53"/>
      <c r="E32" s="25"/>
      <c r="F32" s="25"/>
      <c r="G32" s="26"/>
      <c r="H32" s="53"/>
      <c r="I32" s="34">
        <f t="shared" ref="I32:AM32" si="15">SUM(I33:I34)</f>
        <v>43103</v>
      </c>
      <c r="J32" s="34">
        <f t="shared" si="15"/>
        <v>43103</v>
      </c>
      <c r="K32" s="34">
        <f t="shared" si="15"/>
        <v>5340.5659999999998</v>
      </c>
      <c r="L32" s="34">
        <f t="shared" si="15"/>
        <v>5340.5659999999998</v>
      </c>
      <c r="M32" s="34">
        <f t="shared" si="15"/>
        <v>296</v>
      </c>
      <c r="N32" s="34">
        <f t="shared" si="15"/>
        <v>296</v>
      </c>
      <c r="O32" s="34">
        <f t="shared" si="15"/>
        <v>3296</v>
      </c>
      <c r="P32" s="34">
        <f t="shared" si="15"/>
        <v>3296</v>
      </c>
      <c r="Q32" s="34">
        <f t="shared" si="15"/>
        <v>7000</v>
      </c>
      <c r="R32" s="34">
        <f t="shared" si="15"/>
        <v>7000</v>
      </c>
      <c r="S32" s="34">
        <f t="shared" si="15"/>
        <v>37076.565999999999</v>
      </c>
      <c r="T32" s="34">
        <f t="shared" si="15"/>
        <v>37076.565999999999</v>
      </c>
      <c r="U32" s="34">
        <f t="shared" si="15"/>
        <v>0</v>
      </c>
      <c r="V32" s="34">
        <f t="shared" si="15"/>
        <v>43103</v>
      </c>
      <c r="W32" s="34">
        <f t="shared" si="15"/>
        <v>0</v>
      </c>
      <c r="X32" s="34">
        <f t="shared" si="15"/>
        <v>0</v>
      </c>
      <c r="Y32" s="34">
        <f t="shared" si="15"/>
        <v>0</v>
      </c>
      <c r="Z32" s="34">
        <f t="shared" si="15"/>
        <v>0</v>
      </c>
      <c r="AA32" s="34">
        <f t="shared" si="15"/>
        <v>37076.565999999999</v>
      </c>
      <c r="AB32" s="34">
        <f t="shared" si="15"/>
        <v>0</v>
      </c>
      <c r="AC32" s="34">
        <f t="shared" si="15"/>
        <v>0</v>
      </c>
      <c r="AD32" s="34">
        <f t="shared" si="15"/>
        <v>0</v>
      </c>
      <c r="AE32" s="34">
        <f t="shared" si="15"/>
        <v>5021</v>
      </c>
      <c r="AF32" s="34">
        <f t="shared" si="15"/>
        <v>5021</v>
      </c>
      <c r="AG32" s="34">
        <f t="shared" si="15"/>
        <v>0</v>
      </c>
      <c r="AH32" s="34">
        <f t="shared" si="15"/>
        <v>0</v>
      </c>
      <c r="AI32" s="34">
        <f t="shared" si="15"/>
        <v>3598</v>
      </c>
      <c r="AJ32" s="34">
        <f t="shared" si="15"/>
        <v>3598</v>
      </c>
      <c r="AK32" s="34">
        <f t="shared" si="15"/>
        <v>0</v>
      </c>
      <c r="AL32" s="34">
        <f t="shared" si="15"/>
        <v>0</v>
      </c>
      <c r="AM32" s="34">
        <f t="shared" si="15"/>
        <v>0</v>
      </c>
      <c r="AN32" s="28"/>
      <c r="AO32" s="20">
        <f t="shared" si="1"/>
        <v>1700</v>
      </c>
    </row>
    <row r="33" spans="1:41" ht="33.75" x14ac:dyDescent="0.25">
      <c r="A33" s="37">
        <v>1</v>
      </c>
      <c r="B33" s="45" t="s">
        <v>83</v>
      </c>
      <c r="C33" s="66">
        <v>7894171</v>
      </c>
      <c r="D33" s="40" t="s">
        <v>84</v>
      </c>
      <c r="E33" s="25"/>
      <c r="F33" s="25"/>
      <c r="G33" s="40" t="s">
        <v>85</v>
      </c>
      <c r="H33" s="66" t="s">
        <v>86</v>
      </c>
      <c r="I33" s="44">
        <v>28123</v>
      </c>
      <c r="J33" s="47">
        <v>28123</v>
      </c>
      <c r="K33" s="42">
        <f t="shared" ref="K33:K42" si="16">L33</f>
        <v>5000</v>
      </c>
      <c r="L33" s="43">
        <v>5000</v>
      </c>
      <c r="M33" s="43"/>
      <c r="N33" s="43"/>
      <c r="O33" s="42">
        <f t="shared" ref="O33:O47" si="17">P33</f>
        <v>3000</v>
      </c>
      <c r="P33" s="42">
        <f>L33*0.6</f>
        <v>3000</v>
      </c>
      <c r="Q33" s="42">
        <f>R33</f>
        <v>6000</v>
      </c>
      <c r="R33" s="43">
        <v>6000</v>
      </c>
      <c r="S33" s="44">
        <f>T33</f>
        <v>23300</v>
      </c>
      <c r="T33" s="44">
        <f>5000+7300+11000</f>
        <v>23300</v>
      </c>
      <c r="U33" s="67"/>
      <c r="V33" s="47">
        <v>28123</v>
      </c>
      <c r="W33" s="68"/>
      <c r="X33" s="69"/>
      <c r="Y33" s="25"/>
      <c r="Z33" s="70"/>
      <c r="AA33" s="44">
        <f>5000+7300+11000</f>
        <v>23300</v>
      </c>
      <c r="AB33" s="71"/>
      <c r="AC33" s="25"/>
      <c r="AD33" s="25"/>
      <c r="AE33" s="42">
        <f t="shared" si="4"/>
        <v>4823</v>
      </c>
      <c r="AF33" s="42">
        <f t="shared" ref="AF33:AF42" si="18">V33-AA33</f>
        <v>4823</v>
      </c>
      <c r="AG33" s="59"/>
      <c r="AH33" s="59"/>
      <c r="AI33" s="42">
        <f t="shared" si="6"/>
        <v>3400</v>
      </c>
      <c r="AJ33" s="42">
        <v>3400</v>
      </c>
      <c r="AK33" s="42"/>
      <c r="AL33" s="42"/>
      <c r="AM33" s="42"/>
      <c r="AN33" s="28" t="s">
        <v>44</v>
      </c>
      <c r="AO33" s="20">
        <f t="shared" ref="AO33:AO34" si="19">ROUND(V33*0.95-AA33,-2)</f>
        <v>3400</v>
      </c>
    </row>
    <row r="34" spans="1:41" ht="38.25" x14ac:dyDescent="0.25">
      <c r="A34" s="37">
        <v>2</v>
      </c>
      <c r="B34" s="72" t="s">
        <v>87</v>
      </c>
      <c r="C34" s="66">
        <v>7883729</v>
      </c>
      <c r="D34" s="73" t="s">
        <v>88</v>
      </c>
      <c r="E34" s="25"/>
      <c r="F34" s="25"/>
      <c r="G34" s="40" t="s">
        <v>89</v>
      </c>
      <c r="H34" s="66" t="s">
        <v>90</v>
      </c>
      <c r="I34" s="44">
        <v>14980</v>
      </c>
      <c r="J34" s="42">
        <v>14980</v>
      </c>
      <c r="K34" s="42">
        <f t="shared" si="16"/>
        <v>340.56599999999997</v>
      </c>
      <c r="L34" s="43">
        <v>340.56599999999997</v>
      </c>
      <c r="M34" s="43">
        <v>296</v>
      </c>
      <c r="N34" s="43">
        <v>296</v>
      </c>
      <c r="O34" s="43">
        <v>296</v>
      </c>
      <c r="P34" s="43">
        <v>296</v>
      </c>
      <c r="Q34" s="42">
        <f>R34</f>
        <v>1000</v>
      </c>
      <c r="R34" s="43">
        <v>1000</v>
      </c>
      <c r="S34" s="44">
        <f>6900+6536+1000-659.434</f>
        <v>13776.566000000001</v>
      </c>
      <c r="T34" s="44">
        <f>6900+6536+1000-659.434</f>
        <v>13776.566000000001</v>
      </c>
      <c r="U34" s="67"/>
      <c r="V34" s="42">
        <v>14980</v>
      </c>
      <c r="W34" s="68"/>
      <c r="X34" s="69"/>
      <c r="Y34" s="25"/>
      <c r="Z34" s="70"/>
      <c r="AA34" s="44">
        <f>6900+6536+1000-659.434</f>
        <v>13776.566000000001</v>
      </c>
      <c r="AB34" s="71"/>
      <c r="AC34" s="25"/>
      <c r="AD34" s="25"/>
      <c r="AE34" s="42">
        <f t="shared" si="4"/>
        <v>198</v>
      </c>
      <c r="AF34" s="42">
        <v>198</v>
      </c>
      <c r="AG34" s="59"/>
      <c r="AH34" s="59"/>
      <c r="AI34" s="42">
        <f t="shared" si="6"/>
        <v>198</v>
      </c>
      <c r="AJ34" s="42">
        <v>198</v>
      </c>
      <c r="AK34" s="42"/>
      <c r="AL34" s="42"/>
      <c r="AM34" s="42"/>
      <c r="AN34" s="28" t="s">
        <v>91</v>
      </c>
      <c r="AO34" s="20">
        <f t="shared" si="19"/>
        <v>500</v>
      </c>
    </row>
    <row r="35" spans="1:41" ht="27" x14ac:dyDescent="0.25">
      <c r="A35" s="65" t="s">
        <v>92</v>
      </c>
      <c r="B35" s="30" t="s">
        <v>93</v>
      </c>
      <c r="C35" s="24"/>
      <c r="D35" s="53"/>
      <c r="E35" s="25"/>
      <c r="F35" s="25"/>
      <c r="G35" s="26"/>
      <c r="H35" s="53"/>
      <c r="I35" s="34">
        <f>SUM(I36:I42)</f>
        <v>1917212</v>
      </c>
      <c r="J35" s="34">
        <f t="shared" ref="J35:AM35" si="20">SUM(J36:J42)</f>
        <v>909808</v>
      </c>
      <c r="K35" s="34">
        <f t="shared" si="20"/>
        <v>58000</v>
      </c>
      <c r="L35" s="34">
        <f t="shared" si="20"/>
        <v>58000</v>
      </c>
      <c r="M35" s="34">
        <f t="shared" si="20"/>
        <v>21605</v>
      </c>
      <c r="N35" s="34">
        <f t="shared" si="20"/>
        <v>21605</v>
      </c>
      <c r="O35" s="34">
        <f t="shared" si="20"/>
        <v>35985</v>
      </c>
      <c r="P35" s="34">
        <f t="shared" si="20"/>
        <v>35985</v>
      </c>
      <c r="Q35" s="34">
        <f t="shared" si="20"/>
        <v>223000</v>
      </c>
      <c r="R35" s="34">
        <f t="shared" si="20"/>
        <v>223000</v>
      </c>
      <c r="S35" s="34">
        <f t="shared" si="20"/>
        <v>447272</v>
      </c>
      <c r="T35" s="34">
        <f t="shared" si="20"/>
        <v>447272</v>
      </c>
      <c r="U35" s="34">
        <f t="shared" si="20"/>
        <v>0</v>
      </c>
      <c r="V35" s="34">
        <f t="shared" si="20"/>
        <v>832799</v>
      </c>
      <c r="W35" s="34">
        <f t="shared" si="20"/>
        <v>0</v>
      </c>
      <c r="X35" s="34">
        <f t="shared" si="20"/>
        <v>0</v>
      </c>
      <c r="Y35" s="34">
        <f t="shared" si="20"/>
        <v>0</v>
      </c>
      <c r="Z35" s="34">
        <f t="shared" si="20"/>
        <v>0</v>
      </c>
      <c r="AA35" s="34">
        <f t="shared" si="20"/>
        <v>393263</v>
      </c>
      <c r="AB35" s="34">
        <f t="shared" si="20"/>
        <v>0</v>
      </c>
      <c r="AC35" s="34">
        <f t="shared" si="20"/>
        <v>0</v>
      </c>
      <c r="AD35" s="34">
        <f t="shared" si="20"/>
        <v>0</v>
      </c>
      <c r="AE35" s="34">
        <f t="shared" si="20"/>
        <v>439536</v>
      </c>
      <c r="AF35" s="34">
        <f t="shared" si="20"/>
        <v>439536</v>
      </c>
      <c r="AG35" s="34">
        <f t="shared" si="20"/>
        <v>0</v>
      </c>
      <c r="AH35" s="34">
        <f t="shared" si="20"/>
        <v>0</v>
      </c>
      <c r="AI35" s="34">
        <f t="shared" si="20"/>
        <v>294500</v>
      </c>
      <c r="AJ35" s="34">
        <f t="shared" si="20"/>
        <v>29500</v>
      </c>
      <c r="AK35" s="34">
        <f t="shared" si="20"/>
        <v>265000</v>
      </c>
      <c r="AL35" s="34">
        <f t="shared" si="20"/>
        <v>0</v>
      </c>
      <c r="AM35" s="34">
        <f t="shared" si="20"/>
        <v>0</v>
      </c>
      <c r="AN35" s="28"/>
      <c r="AO35" s="20">
        <f t="shared" si="1"/>
        <v>356300</v>
      </c>
    </row>
    <row r="36" spans="1:41" s="36" customFormat="1" ht="51" x14ac:dyDescent="0.25">
      <c r="A36" s="37">
        <v>1</v>
      </c>
      <c r="B36" s="51" t="s">
        <v>94</v>
      </c>
      <c r="C36" s="39">
        <v>7851640</v>
      </c>
      <c r="D36" s="40" t="s">
        <v>95</v>
      </c>
      <c r="E36" s="33"/>
      <c r="F36" s="33"/>
      <c r="G36" s="73" t="s">
        <v>96</v>
      </c>
      <c r="H36" s="39" t="s">
        <v>97</v>
      </c>
      <c r="I36" s="43">
        <v>103802</v>
      </c>
      <c r="J36" s="43">
        <v>103802</v>
      </c>
      <c r="K36" s="42">
        <f t="shared" si="16"/>
        <v>6000</v>
      </c>
      <c r="L36" s="43">
        <v>6000</v>
      </c>
      <c r="M36" s="43">
        <v>134</v>
      </c>
      <c r="N36" s="43">
        <v>134</v>
      </c>
      <c r="O36" s="42">
        <f t="shared" si="17"/>
        <v>3600</v>
      </c>
      <c r="P36" s="42">
        <f>L36*0.6</f>
        <v>3600</v>
      </c>
      <c r="Q36" s="42">
        <f t="shared" ref="Q36:Q42" si="21">R36</f>
        <v>14000</v>
      </c>
      <c r="R36" s="43">
        <v>14000</v>
      </c>
      <c r="S36" s="42">
        <f t="shared" ref="S36:S38" si="22">T36</f>
        <v>55009</v>
      </c>
      <c r="T36" s="42">
        <f>J36-AE36-8000</f>
        <v>55009</v>
      </c>
      <c r="U36" s="43"/>
      <c r="V36" s="43">
        <v>61793</v>
      </c>
      <c r="W36" s="60"/>
      <c r="X36" s="59"/>
      <c r="Y36" s="59"/>
      <c r="Z36" s="59"/>
      <c r="AA36" s="43">
        <v>21000</v>
      </c>
      <c r="AB36" s="59"/>
      <c r="AC36" s="59"/>
      <c r="AD36" s="59"/>
      <c r="AE36" s="42">
        <f t="shared" si="4"/>
        <v>40793</v>
      </c>
      <c r="AF36" s="42">
        <f t="shared" si="18"/>
        <v>40793</v>
      </c>
      <c r="AG36" s="59"/>
      <c r="AH36" s="59"/>
      <c r="AI36" s="42">
        <f t="shared" si="6"/>
        <v>19000</v>
      </c>
      <c r="AJ36" s="42"/>
      <c r="AK36" s="42">
        <v>19000</v>
      </c>
      <c r="AL36" s="42"/>
      <c r="AM36" s="42"/>
      <c r="AN36" s="28" t="s">
        <v>44</v>
      </c>
      <c r="AO36" s="20">
        <f>ROUND(V36*0.65-AA36,-2)</f>
        <v>19200</v>
      </c>
    </row>
    <row r="37" spans="1:41" s="36" customFormat="1" ht="45" x14ac:dyDescent="0.25">
      <c r="A37" s="37">
        <v>2</v>
      </c>
      <c r="B37" s="51" t="s">
        <v>98</v>
      </c>
      <c r="C37" s="39">
        <v>7851328</v>
      </c>
      <c r="D37" s="40" t="s">
        <v>99</v>
      </c>
      <c r="E37" s="33"/>
      <c r="F37" s="33"/>
      <c r="G37" s="73" t="s">
        <v>96</v>
      </c>
      <c r="H37" s="74" t="s">
        <v>100</v>
      </c>
      <c r="I37" s="43">
        <v>156900</v>
      </c>
      <c r="J37" s="43">
        <v>156900</v>
      </c>
      <c r="K37" s="42">
        <f t="shared" si="16"/>
        <v>25000</v>
      </c>
      <c r="L37" s="43">
        <v>25000</v>
      </c>
      <c r="M37" s="43">
        <v>16185</v>
      </c>
      <c r="N37" s="43">
        <v>16185</v>
      </c>
      <c r="O37" s="43">
        <v>16185</v>
      </c>
      <c r="P37" s="43">
        <v>16185</v>
      </c>
      <c r="Q37" s="42">
        <f t="shared" si="21"/>
        <v>25000</v>
      </c>
      <c r="R37" s="43">
        <v>25000</v>
      </c>
      <c r="S37" s="42">
        <f t="shared" si="22"/>
        <v>56720</v>
      </c>
      <c r="T37" s="42">
        <f>J37-AE37</f>
        <v>56720</v>
      </c>
      <c r="U37" s="43"/>
      <c r="V37" s="43">
        <v>146900</v>
      </c>
      <c r="W37" s="60"/>
      <c r="X37" s="59"/>
      <c r="Y37" s="59"/>
      <c r="Z37" s="59"/>
      <c r="AA37" s="43">
        <v>46720</v>
      </c>
      <c r="AB37" s="59"/>
      <c r="AC37" s="59"/>
      <c r="AD37" s="59"/>
      <c r="AE37" s="42">
        <f t="shared" si="4"/>
        <v>100180</v>
      </c>
      <c r="AF37" s="42">
        <f t="shared" si="18"/>
        <v>100180</v>
      </c>
      <c r="AG37" s="59"/>
      <c r="AH37" s="59"/>
      <c r="AI37" s="42">
        <f t="shared" si="6"/>
        <v>49000</v>
      </c>
      <c r="AJ37" s="42"/>
      <c r="AK37" s="42">
        <v>49000</v>
      </c>
      <c r="AL37" s="42"/>
      <c r="AM37" s="42"/>
      <c r="AN37" s="28" t="s">
        <v>44</v>
      </c>
      <c r="AO37" s="20">
        <f>ROUND(V37*0.65-AA37,-2)</f>
        <v>48800</v>
      </c>
    </row>
    <row r="38" spans="1:41" s="36" customFormat="1" ht="45" x14ac:dyDescent="0.25">
      <c r="A38" s="37">
        <v>3</v>
      </c>
      <c r="B38" s="51" t="s">
        <v>101</v>
      </c>
      <c r="C38" s="39">
        <v>7850236</v>
      </c>
      <c r="D38" s="40" t="s">
        <v>102</v>
      </c>
      <c r="E38" s="33"/>
      <c r="F38" s="33"/>
      <c r="G38" s="73" t="s">
        <v>96</v>
      </c>
      <c r="H38" s="74" t="s">
        <v>103</v>
      </c>
      <c r="I38" s="43">
        <v>128000</v>
      </c>
      <c r="J38" s="43">
        <v>128000</v>
      </c>
      <c r="K38" s="42">
        <f t="shared" si="16"/>
        <v>5000</v>
      </c>
      <c r="L38" s="43">
        <f>20000-15000</f>
        <v>5000</v>
      </c>
      <c r="M38" s="43">
        <v>1579</v>
      </c>
      <c r="N38" s="43">
        <v>1579</v>
      </c>
      <c r="O38" s="42">
        <f t="shared" si="17"/>
        <v>3000</v>
      </c>
      <c r="P38" s="42">
        <f>L38*0.6</f>
        <v>3000</v>
      </c>
      <c r="Q38" s="42">
        <f t="shared" si="21"/>
        <v>20000</v>
      </c>
      <c r="R38" s="43">
        <v>20000</v>
      </c>
      <c r="S38" s="42">
        <f t="shared" si="22"/>
        <v>40000</v>
      </c>
      <c r="T38" s="42">
        <f>J38-AE38-15000</f>
        <v>40000</v>
      </c>
      <c r="U38" s="43"/>
      <c r="V38" s="43">
        <v>103000</v>
      </c>
      <c r="W38" s="60"/>
      <c r="X38" s="59"/>
      <c r="Y38" s="59"/>
      <c r="Z38" s="59"/>
      <c r="AA38" s="43">
        <v>30000</v>
      </c>
      <c r="AB38" s="59"/>
      <c r="AC38" s="59"/>
      <c r="AD38" s="59"/>
      <c r="AE38" s="42">
        <f t="shared" si="4"/>
        <v>73000</v>
      </c>
      <c r="AF38" s="42">
        <f t="shared" si="18"/>
        <v>73000</v>
      </c>
      <c r="AG38" s="59"/>
      <c r="AH38" s="59"/>
      <c r="AI38" s="42">
        <f t="shared" si="6"/>
        <v>37000</v>
      </c>
      <c r="AJ38" s="42"/>
      <c r="AK38" s="42">
        <v>37000</v>
      </c>
      <c r="AL38" s="42"/>
      <c r="AM38" s="42"/>
      <c r="AN38" s="28" t="s">
        <v>44</v>
      </c>
      <c r="AO38" s="20">
        <f>ROUND(V38*0.65-AA38,-2)</f>
        <v>37000</v>
      </c>
    </row>
    <row r="39" spans="1:41" ht="101.25" x14ac:dyDescent="0.25">
      <c r="A39" s="37">
        <v>4</v>
      </c>
      <c r="B39" s="51" t="s">
        <v>104</v>
      </c>
      <c r="C39" s="66">
        <v>7660468</v>
      </c>
      <c r="D39" s="40" t="s">
        <v>40</v>
      </c>
      <c r="E39" s="25"/>
      <c r="F39" s="25"/>
      <c r="G39" s="73" t="s">
        <v>105</v>
      </c>
      <c r="H39" s="66" t="s">
        <v>106</v>
      </c>
      <c r="I39" s="44">
        <v>1468510</v>
      </c>
      <c r="J39" s="44">
        <v>461106</v>
      </c>
      <c r="K39" s="42">
        <f>L39</f>
        <v>8000</v>
      </c>
      <c r="L39" s="43">
        <v>8000</v>
      </c>
      <c r="M39" s="43">
        <v>1363</v>
      </c>
      <c r="N39" s="43">
        <v>1363</v>
      </c>
      <c r="O39" s="42">
        <f>P39</f>
        <v>4800</v>
      </c>
      <c r="P39" s="42">
        <f>L39*0.6</f>
        <v>4800</v>
      </c>
      <c r="Q39" s="42">
        <f>R39</f>
        <v>150000</v>
      </c>
      <c r="R39" s="43">
        <v>150000</v>
      </c>
      <c r="S39" s="42">
        <f>T39</f>
        <v>268043</v>
      </c>
      <c r="T39" s="42">
        <f>410043-142000</f>
        <v>268043</v>
      </c>
      <c r="U39" s="67"/>
      <c r="V39" s="67">
        <v>461106</v>
      </c>
      <c r="W39" s="68"/>
      <c r="X39" s="69"/>
      <c r="Y39" s="25"/>
      <c r="Z39" s="70"/>
      <c r="AA39" s="44">
        <f>V39-51063-142000</f>
        <v>268043</v>
      </c>
      <c r="AB39" s="71"/>
      <c r="AC39" s="25"/>
      <c r="AD39" s="25"/>
      <c r="AE39" s="42">
        <f>AF39</f>
        <v>193063</v>
      </c>
      <c r="AF39" s="42">
        <f>J39-T39</f>
        <v>193063</v>
      </c>
      <c r="AG39" s="59"/>
      <c r="AH39" s="59"/>
      <c r="AI39" s="42">
        <f>SUM(AJ39:AM39)</f>
        <v>160000</v>
      </c>
      <c r="AJ39" s="42"/>
      <c r="AK39" s="42">
        <v>160000</v>
      </c>
      <c r="AL39" s="42"/>
      <c r="AM39" s="42"/>
      <c r="AN39" s="28" t="s">
        <v>44</v>
      </c>
      <c r="AO39" s="20">
        <f>ROUND(V39*0.95-AA39,-2)</f>
        <v>170000</v>
      </c>
    </row>
    <row r="40" spans="1:41" ht="101.25" x14ac:dyDescent="0.25">
      <c r="A40" s="37">
        <v>5</v>
      </c>
      <c r="B40" s="51" t="s">
        <v>107</v>
      </c>
      <c r="C40" s="66">
        <v>7110861</v>
      </c>
      <c r="D40" s="40" t="s">
        <v>95</v>
      </c>
      <c r="E40" s="25"/>
      <c r="F40" s="25"/>
      <c r="G40" s="40" t="s">
        <v>108</v>
      </c>
      <c r="H40" s="66" t="s">
        <v>109</v>
      </c>
      <c r="I40" s="44"/>
      <c r="J40" s="44"/>
      <c r="K40" s="42"/>
      <c r="L40" s="25"/>
      <c r="M40" s="25"/>
      <c r="N40" s="25"/>
      <c r="O40" s="42"/>
      <c r="P40" s="42"/>
      <c r="Q40" s="42"/>
      <c r="R40" s="25"/>
      <c r="S40" s="42"/>
      <c r="T40" s="42"/>
      <c r="U40" s="67"/>
      <c r="V40" s="67"/>
      <c r="W40" s="68"/>
      <c r="X40" s="69"/>
      <c r="Y40" s="25"/>
      <c r="Z40" s="70"/>
      <c r="AA40" s="44"/>
      <c r="AB40" s="71"/>
      <c r="AC40" s="25"/>
      <c r="AD40" s="25"/>
      <c r="AE40" s="42"/>
      <c r="AF40" s="42"/>
      <c r="AG40" s="59"/>
      <c r="AH40" s="59"/>
      <c r="AI40" s="42"/>
      <c r="AJ40" s="42"/>
      <c r="AK40" s="42"/>
      <c r="AL40" s="42"/>
      <c r="AM40" s="42"/>
      <c r="AN40" s="28"/>
      <c r="AO40" s="20">
        <f t="shared" si="1"/>
        <v>0</v>
      </c>
    </row>
    <row r="41" spans="1:41" ht="38.25" x14ac:dyDescent="0.25">
      <c r="A41" s="75"/>
      <c r="B41" s="76" t="s">
        <v>110</v>
      </c>
      <c r="C41" s="24"/>
      <c r="D41" s="77" t="s">
        <v>95</v>
      </c>
      <c r="E41" s="25"/>
      <c r="F41" s="25"/>
      <c r="G41" s="26"/>
      <c r="H41" s="66"/>
      <c r="I41" s="44">
        <v>30000</v>
      </c>
      <c r="J41" s="44">
        <v>30000</v>
      </c>
      <c r="K41" s="42">
        <f t="shared" si="16"/>
        <v>7000</v>
      </c>
      <c r="L41" s="42">
        <v>7000</v>
      </c>
      <c r="M41" s="42">
        <v>2344</v>
      </c>
      <c r="N41" s="42">
        <v>2344</v>
      </c>
      <c r="O41" s="42">
        <f t="shared" si="17"/>
        <v>4200</v>
      </c>
      <c r="P41" s="42">
        <f>L41*0.6</f>
        <v>4200</v>
      </c>
      <c r="Q41" s="42">
        <f t="shared" si="21"/>
        <v>7000</v>
      </c>
      <c r="R41" s="42">
        <v>7000</v>
      </c>
      <c r="S41" s="42">
        <f>T41</f>
        <v>13500</v>
      </c>
      <c r="T41" s="67">
        <v>13500</v>
      </c>
      <c r="U41" s="67"/>
      <c r="V41" s="67">
        <v>30000</v>
      </c>
      <c r="W41" s="68"/>
      <c r="X41" s="69"/>
      <c r="Y41" s="25"/>
      <c r="Z41" s="70"/>
      <c r="AA41" s="67">
        <v>13500</v>
      </c>
      <c r="AB41" s="71"/>
      <c r="AC41" s="25"/>
      <c r="AD41" s="25"/>
      <c r="AE41" s="42">
        <f t="shared" si="4"/>
        <v>16500</v>
      </c>
      <c r="AF41" s="42">
        <f t="shared" si="18"/>
        <v>16500</v>
      </c>
      <c r="AG41" s="59"/>
      <c r="AH41" s="59"/>
      <c r="AI41" s="42">
        <f t="shared" si="6"/>
        <v>15000</v>
      </c>
      <c r="AJ41" s="42">
        <v>15000</v>
      </c>
      <c r="AK41" s="42"/>
      <c r="AL41" s="42"/>
      <c r="AM41" s="42"/>
      <c r="AN41" s="28" t="s">
        <v>44</v>
      </c>
      <c r="AO41" s="20">
        <f>ROUND(V41*0.95-AA41,-2)</f>
        <v>15000</v>
      </c>
    </row>
    <row r="42" spans="1:41" ht="38.25" x14ac:dyDescent="0.25">
      <c r="A42" s="75"/>
      <c r="B42" s="76" t="s">
        <v>111</v>
      </c>
      <c r="C42" s="24"/>
      <c r="D42" s="77" t="s">
        <v>95</v>
      </c>
      <c r="E42" s="25"/>
      <c r="F42" s="25"/>
      <c r="G42" s="26"/>
      <c r="H42" s="66"/>
      <c r="I42" s="44">
        <v>30000</v>
      </c>
      <c r="J42" s="44">
        <v>30000</v>
      </c>
      <c r="K42" s="42">
        <f t="shared" si="16"/>
        <v>7000</v>
      </c>
      <c r="L42" s="42">
        <v>7000</v>
      </c>
      <c r="M42" s="42"/>
      <c r="N42" s="42"/>
      <c r="O42" s="42">
        <f t="shared" si="17"/>
        <v>4200</v>
      </c>
      <c r="P42" s="42">
        <f>L42*0.6</f>
        <v>4200</v>
      </c>
      <c r="Q42" s="42">
        <f t="shared" si="21"/>
        <v>7000</v>
      </c>
      <c r="R42" s="42">
        <v>7000</v>
      </c>
      <c r="S42" s="42">
        <f>T42</f>
        <v>14000</v>
      </c>
      <c r="T42" s="67">
        <v>14000</v>
      </c>
      <c r="U42" s="67"/>
      <c r="V42" s="67">
        <v>30000</v>
      </c>
      <c r="W42" s="68"/>
      <c r="X42" s="69"/>
      <c r="Y42" s="25"/>
      <c r="Z42" s="70"/>
      <c r="AA42" s="67">
        <v>14000</v>
      </c>
      <c r="AB42" s="71"/>
      <c r="AC42" s="25"/>
      <c r="AD42" s="25"/>
      <c r="AE42" s="42">
        <f t="shared" si="4"/>
        <v>16000</v>
      </c>
      <c r="AF42" s="42">
        <f t="shared" si="18"/>
        <v>16000</v>
      </c>
      <c r="AG42" s="59"/>
      <c r="AH42" s="59"/>
      <c r="AI42" s="42">
        <f t="shared" si="6"/>
        <v>14500</v>
      </c>
      <c r="AJ42" s="42">
        <v>14500</v>
      </c>
      <c r="AK42" s="42"/>
      <c r="AL42" s="42"/>
      <c r="AM42" s="42"/>
      <c r="AN42" s="28" t="s">
        <v>44</v>
      </c>
      <c r="AO42" s="20">
        <f>ROUND(V42*0.95-AA42,-2)</f>
        <v>14500</v>
      </c>
    </row>
    <row r="43" spans="1:41" x14ac:dyDescent="0.25">
      <c r="A43" s="22" t="s">
        <v>112</v>
      </c>
      <c r="B43" s="23" t="s">
        <v>113</v>
      </c>
      <c r="C43" s="24"/>
      <c r="D43" s="24"/>
      <c r="E43" s="25"/>
      <c r="F43" s="25"/>
      <c r="G43" s="26"/>
      <c r="H43" s="26"/>
      <c r="I43" s="27">
        <f>I44+I46</f>
        <v>74611</v>
      </c>
      <c r="J43" s="27">
        <f t="shared" ref="J43:AM43" si="23">J44+J46</f>
        <v>66994</v>
      </c>
      <c r="K43" s="27">
        <f t="shared" si="23"/>
        <v>13600</v>
      </c>
      <c r="L43" s="27">
        <f t="shared" si="23"/>
        <v>13600</v>
      </c>
      <c r="M43" s="27">
        <f t="shared" si="23"/>
        <v>8600</v>
      </c>
      <c r="N43" s="27">
        <f t="shared" si="23"/>
        <v>8600</v>
      </c>
      <c r="O43" s="27">
        <f t="shared" si="23"/>
        <v>11600</v>
      </c>
      <c r="P43" s="27">
        <f t="shared" si="23"/>
        <v>11600</v>
      </c>
      <c r="Q43" s="27">
        <f t="shared" si="23"/>
        <v>13600</v>
      </c>
      <c r="R43" s="27">
        <f t="shared" si="23"/>
        <v>13600</v>
      </c>
      <c r="S43" s="27">
        <f t="shared" si="23"/>
        <v>42073</v>
      </c>
      <c r="T43" s="27">
        <f t="shared" si="23"/>
        <v>42073</v>
      </c>
      <c r="U43" s="27">
        <f t="shared" si="23"/>
        <v>0</v>
      </c>
      <c r="V43" s="27">
        <f t="shared" si="23"/>
        <v>48610</v>
      </c>
      <c r="W43" s="27">
        <f t="shared" si="23"/>
        <v>0</v>
      </c>
      <c r="X43" s="27">
        <f t="shared" si="23"/>
        <v>0</v>
      </c>
      <c r="Y43" s="27">
        <f t="shared" si="23"/>
        <v>0</v>
      </c>
      <c r="Z43" s="27">
        <f t="shared" si="23"/>
        <v>0</v>
      </c>
      <c r="AA43" s="27">
        <f t="shared" si="23"/>
        <v>23689</v>
      </c>
      <c r="AB43" s="27">
        <f t="shared" si="23"/>
        <v>0</v>
      </c>
      <c r="AC43" s="27">
        <f t="shared" si="23"/>
        <v>0</v>
      </c>
      <c r="AD43" s="27">
        <f t="shared" si="23"/>
        <v>0</v>
      </c>
      <c r="AE43" s="27">
        <f t="shared" si="23"/>
        <v>24921</v>
      </c>
      <c r="AF43" s="27">
        <f t="shared" si="23"/>
        <v>24921</v>
      </c>
      <c r="AG43" s="27">
        <f t="shared" si="23"/>
        <v>0</v>
      </c>
      <c r="AH43" s="27">
        <f t="shared" si="23"/>
        <v>0</v>
      </c>
      <c r="AI43" s="27">
        <f t="shared" si="23"/>
        <v>22100</v>
      </c>
      <c r="AJ43" s="27">
        <f t="shared" si="23"/>
        <v>21500</v>
      </c>
      <c r="AK43" s="27">
        <f t="shared" si="23"/>
        <v>600</v>
      </c>
      <c r="AL43" s="27">
        <f t="shared" si="23"/>
        <v>0</v>
      </c>
      <c r="AM43" s="27">
        <f t="shared" si="23"/>
        <v>0</v>
      </c>
      <c r="AN43" s="28"/>
      <c r="AO43" s="20">
        <f t="shared" si="1"/>
        <v>20100</v>
      </c>
    </row>
    <row r="44" spans="1:41" s="64" customFormat="1" ht="27" x14ac:dyDescent="0.25">
      <c r="A44" s="65" t="s">
        <v>81</v>
      </c>
      <c r="B44" s="30" t="s">
        <v>114</v>
      </c>
      <c r="C44" s="78"/>
      <c r="D44" s="53"/>
      <c r="E44" s="61"/>
      <c r="F44" s="61"/>
      <c r="G44" s="79"/>
      <c r="H44" s="53"/>
      <c r="I44" s="34">
        <f t="shared" ref="I44:AM44" si="24">SUM(I45:I45)</f>
        <v>44987</v>
      </c>
      <c r="J44" s="34">
        <f t="shared" si="24"/>
        <v>37370</v>
      </c>
      <c r="K44" s="34">
        <f t="shared" si="24"/>
        <v>8600</v>
      </c>
      <c r="L44" s="34">
        <f t="shared" si="24"/>
        <v>8600</v>
      </c>
      <c r="M44" s="34">
        <f t="shared" si="24"/>
        <v>8600</v>
      </c>
      <c r="N44" s="34">
        <f t="shared" si="24"/>
        <v>8600</v>
      </c>
      <c r="O44" s="34">
        <f t="shared" si="24"/>
        <v>8600</v>
      </c>
      <c r="P44" s="34">
        <f t="shared" si="24"/>
        <v>8600</v>
      </c>
      <c r="Q44" s="34">
        <f t="shared" si="24"/>
        <v>8600</v>
      </c>
      <c r="R44" s="34">
        <f t="shared" si="24"/>
        <v>8600</v>
      </c>
      <c r="S44" s="34">
        <f t="shared" si="24"/>
        <v>36384</v>
      </c>
      <c r="T44" s="34">
        <f t="shared" si="24"/>
        <v>36384</v>
      </c>
      <c r="U44" s="34">
        <f t="shared" si="24"/>
        <v>0</v>
      </c>
      <c r="V44" s="34">
        <f t="shared" si="24"/>
        <v>18986</v>
      </c>
      <c r="W44" s="34">
        <f t="shared" si="24"/>
        <v>0</v>
      </c>
      <c r="X44" s="34">
        <f t="shared" si="24"/>
        <v>0</v>
      </c>
      <c r="Y44" s="34">
        <f t="shared" si="24"/>
        <v>0</v>
      </c>
      <c r="Z44" s="34">
        <f t="shared" si="24"/>
        <v>0</v>
      </c>
      <c r="AA44" s="34">
        <f t="shared" si="24"/>
        <v>18000</v>
      </c>
      <c r="AB44" s="34">
        <f t="shared" si="24"/>
        <v>0</v>
      </c>
      <c r="AC44" s="34">
        <f t="shared" si="24"/>
        <v>0</v>
      </c>
      <c r="AD44" s="34">
        <f t="shared" si="24"/>
        <v>0</v>
      </c>
      <c r="AE44" s="34">
        <f t="shared" si="24"/>
        <v>986</v>
      </c>
      <c r="AF44" s="34">
        <f t="shared" si="24"/>
        <v>986</v>
      </c>
      <c r="AG44" s="34">
        <f t="shared" si="24"/>
        <v>0</v>
      </c>
      <c r="AH44" s="34">
        <f t="shared" si="24"/>
        <v>0</v>
      </c>
      <c r="AI44" s="34">
        <f t="shared" si="24"/>
        <v>600</v>
      </c>
      <c r="AJ44" s="34">
        <f t="shared" si="24"/>
        <v>0</v>
      </c>
      <c r="AK44" s="34">
        <f t="shared" si="24"/>
        <v>600</v>
      </c>
      <c r="AL44" s="34">
        <f t="shared" si="24"/>
        <v>0</v>
      </c>
      <c r="AM44" s="34">
        <f t="shared" si="24"/>
        <v>0</v>
      </c>
      <c r="AN44" s="35"/>
      <c r="AO44" s="20">
        <f t="shared" si="1"/>
        <v>-900</v>
      </c>
    </row>
    <row r="45" spans="1:41" ht="101.25" x14ac:dyDescent="0.25">
      <c r="A45" s="37" t="s">
        <v>38</v>
      </c>
      <c r="B45" s="72" t="s">
        <v>115</v>
      </c>
      <c r="C45" s="66">
        <v>7367611</v>
      </c>
      <c r="D45" s="40" t="s">
        <v>40</v>
      </c>
      <c r="E45" s="25"/>
      <c r="F45" s="25"/>
      <c r="G45" s="80" t="s">
        <v>105</v>
      </c>
      <c r="H45" s="40" t="s">
        <v>116</v>
      </c>
      <c r="I45" s="42">
        <v>44987</v>
      </c>
      <c r="J45" s="42">
        <v>37370</v>
      </c>
      <c r="K45" s="42">
        <v>8600</v>
      </c>
      <c r="L45" s="42">
        <v>8600</v>
      </c>
      <c r="M45" s="42">
        <v>8600</v>
      </c>
      <c r="N45" s="42">
        <v>8600</v>
      </c>
      <c r="O45" s="42">
        <v>8600</v>
      </c>
      <c r="P45" s="42">
        <v>8600</v>
      </c>
      <c r="Q45" s="42">
        <v>8600</v>
      </c>
      <c r="R45" s="42">
        <v>8600</v>
      </c>
      <c r="S45" s="42">
        <v>36384</v>
      </c>
      <c r="T45" s="42">
        <v>36384</v>
      </c>
      <c r="U45" s="42"/>
      <c r="V45" s="42">
        <v>18986</v>
      </c>
      <c r="W45" s="81"/>
      <c r="X45" s="18"/>
      <c r="Y45" s="18"/>
      <c r="Z45" s="18"/>
      <c r="AA45" s="44">
        <v>18000</v>
      </c>
      <c r="AB45" s="34"/>
      <c r="AC45" s="18"/>
      <c r="AD45" s="18"/>
      <c r="AE45" s="42">
        <f t="shared" si="4"/>
        <v>986</v>
      </c>
      <c r="AF45" s="42">
        <f t="shared" ref="AF45:AF82" si="25">V45-AA45</f>
        <v>986</v>
      </c>
      <c r="AG45" s="18"/>
      <c r="AH45" s="18"/>
      <c r="AI45" s="42">
        <f t="shared" si="6"/>
        <v>600</v>
      </c>
      <c r="AJ45" s="42"/>
      <c r="AK45" s="42">
        <v>600</v>
      </c>
      <c r="AL45" s="42"/>
      <c r="AM45" s="42"/>
      <c r="AN45" s="28" t="s">
        <v>44</v>
      </c>
      <c r="AO45" s="20">
        <f t="shared" si="1"/>
        <v>-900</v>
      </c>
    </row>
    <row r="46" spans="1:41" s="64" customFormat="1" ht="27" x14ac:dyDescent="0.25">
      <c r="A46" s="65" t="s">
        <v>92</v>
      </c>
      <c r="B46" s="30" t="s">
        <v>117</v>
      </c>
      <c r="C46" s="78"/>
      <c r="D46" s="53"/>
      <c r="E46" s="61"/>
      <c r="F46" s="61"/>
      <c r="G46" s="79"/>
      <c r="H46" s="53"/>
      <c r="I46" s="34">
        <f>I47</f>
        <v>29624</v>
      </c>
      <c r="J46" s="34">
        <f t="shared" ref="J46:AM46" si="26">J47</f>
        <v>29624</v>
      </c>
      <c r="K46" s="34">
        <f t="shared" si="26"/>
        <v>5000</v>
      </c>
      <c r="L46" s="34">
        <f t="shared" si="26"/>
        <v>5000</v>
      </c>
      <c r="M46" s="34">
        <f t="shared" si="26"/>
        <v>0</v>
      </c>
      <c r="N46" s="34">
        <f t="shared" si="26"/>
        <v>0</v>
      </c>
      <c r="O46" s="34">
        <f t="shared" si="26"/>
        <v>3000</v>
      </c>
      <c r="P46" s="34">
        <f t="shared" si="26"/>
        <v>3000</v>
      </c>
      <c r="Q46" s="34">
        <f t="shared" si="26"/>
        <v>5000</v>
      </c>
      <c r="R46" s="34">
        <f t="shared" si="26"/>
        <v>5000</v>
      </c>
      <c r="S46" s="34">
        <f t="shared" si="26"/>
        <v>5689</v>
      </c>
      <c r="T46" s="34">
        <f t="shared" si="26"/>
        <v>5689</v>
      </c>
      <c r="U46" s="34">
        <f t="shared" si="26"/>
        <v>0</v>
      </c>
      <c r="V46" s="34">
        <f t="shared" si="26"/>
        <v>29624</v>
      </c>
      <c r="W46" s="34">
        <f t="shared" si="26"/>
        <v>0</v>
      </c>
      <c r="X46" s="34">
        <f t="shared" si="26"/>
        <v>0</v>
      </c>
      <c r="Y46" s="34">
        <f t="shared" si="26"/>
        <v>0</v>
      </c>
      <c r="Z46" s="34">
        <f t="shared" si="26"/>
        <v>0</v>
      </c>
      <c r="AA46" s="34">
        <f t="shared" si="26"/>
        <v>5689</v>
      </c>
      <c r="AB46" s="34">
        <f t="shared" si="26"/>
        <v>0</v>
      </c>
      <c r="AC46" s="34">
        <f t="shared" si="26"/>
        <v>0</v>
      </c>
      <c r="AD46" s="34">
        <f t="shared" si="26"/>
        <v>0</v>
      </c>
      <c r="AE46" s="34">
        <f t="shared" si="26"/>
        <v>23935</v>
      </c>
      <c r="AF46" s="34">
        <f t="shared" si="26"/>
        <v>23935</v>
      </c>
      <c r="AG46" s="34">
        <f t="shared" si="26"/>
        <v>0</v>
      </c>
      <c r="AH46" s="34">
        <f t="shared" si="26"/>
        <v>0</v>
      </c>
      <c r="AI46" s="34">
        <f t="shared" si="26"/>
        <v>21500</v>
      </c>
      <c r="AJ46" s="34">
        <f t="shared" si="26"/>
        <v>21500</v>
      </c>
      <c r="AK46" s="34">
        <f t="shared" si="26"/>
        <v>0</v>
      </c>
      <c r="AL46" s="34">
        <f t="shared" si="26"/>
        <v>0</v>
      </c>
      <c r="AM46" s="34">
        <f t="shared" si="26"/>
        <v>0</v>
      </c>
      <c r="AN46" s="35"/>
      <c r="AO46" s="20">
        <f t="shared" si="1"/>
        <v>21000</v>
      </c>
    </row>
    <row r="47" spans="1:41" s="84" customFormat="1" ht="33.75" x14ac:dyDescent="0.25">
      <c r="A47" s="46">
        <v>1</v>
      </c>
      <c r="B47" s="82" t="s">
        <v>118</v>
      </c>
      <c r="C47" s="40">
        <v>7910249</v>
      </c>
      <c r="D47" s="40" t="s">
        <v>119</v>
      </c>
      <c r="E47" s="83"/>
      <c r="F47" s="83"/>
      <c r="G47" s="40" t="s">
        <v>120</v>
      </c>
      <c r="H47" s="40" t="s">
        <v>121</v>
      </c>
      <c r="I47" s="47">
        <v>29624</v>
      </c>
      <c r="J47" s="47">
        <v>29624</v>
      </c>
      <c r="K47" s="42">
        <f t="shared" ref="K47:K54" si="27">L47</f>
        <v>5000</v>
      </c>
      <c r="L47" s="47">
        <v>5000</v>
      </c>
      <c r="M47" s="47"/>
      <c r="N47" s="47"/>
      <c r="O47" s="42">
        <f t="shared" si="17"/>
        <v>3000</v>
      </c>
      <c r="P47" s="42">
        <f>L47*0.6</f>
        <v>3000</v>
      </c>
      <c r="Q47" s="42">
        <f>R47</f>
        <v>5000</v>
      </c>
      <c r="R47" s="47">
        <v>5000</v>
      </c>
      <c r="S47" s="44">
        <f>320+369+5000</f>
        <v>5689</v>
      </c>
      <c r="T47" s="44">
        <f>320+369+5000</f>
        <v>5689</v>
      </c>
      <c r="U47" s="34"/>
      <c r="V47" s="47">
        <v>29624</v>
      </c>
      <c r="W47" s="34"/>
      <c r="X47" s="34"/>
      <c r="Y47" s="34"/>
      <c r="Z47" s="34"/>
      <c r="AA47" s="44">
        <f>320+369+5000</f>
        <v>5689</v>
      </c>
      <c r="AB47" s="34"/>
      <c r="AC47" s="34"/>
      <c r="AD47" s="34"/>
      <c r="AE47" s="42">
        <f t="shared" ref="AE47:AE86" si="28">AF47</f>
        <v>23935</v>
      </c>
      <c r="AF47" s="42">
        <f t="shared" si="25"/>
        <v>23935</v>
      </c>
      <c r="AG47" s="34"/>
      <c r="AH47" s="34"/>
      <c r="AI47" s="42">
        <f t="shared" si="6"/>
        <v>21500</v>
      </c>
      <c r="AJ47" s="42">
        <v>21500</v>
      </c>
      <c r="AK47" s="42"/>
      <c r="AL47" s="42"/>
      <c r="AM47" s="42"/>
      <c r="AN47" s="28" t="s">
        <v>44</v>
      </c>
      <c r="AO47" s="20">
        <f>ROUND(V47*0.95-AA47,-2)</f>
        <v>22500</v>
      </c>
    </row>
    <row r="48" spans="1:41" x14ac:dyDescent="0.25">
      <c r="A48" s="22" t="s">
        <v>122</v>
      </c>
      <c r="B48" s="23" t="s">
        <v>123</v>
      </c>
      <c r="C48" s="24"/>
      <c r="D48" s="24"/>
      <c r="E48" s="25"/>
      <c r="F48" s="25"/>
      <c r="G48" s="26"/>
      <c r="H48" s="26"/>
      <c r="I48" s="27">
        <f>I49</f>
        <v>100000</v>
      </c>
      <c r="J48" s="27">
        <f t="shared" ref="J48:AM48" si="29">J49</f>
        <v>100000</v>
      </c>
      <c r="K48" s="27">
        <f t="shared" si="29"/>
        <v>5963</v>
      </c>
      <c r="L48" s="27">
        <f t="shared" si="29"/>
        <v>5963</v>
      </c>
      <c r="M48" s="27">
        <f t="shared" si="29"/>
        <v>1962</v>
      </c>
      <c r="N48" s="27">
        <f t="shared" si="29"/>
        <v>1962</v>
      </c>
      <c r="O48" s="27">
        <f t="shared" si="29"/>
        <v>3577.8</v>
      </c>
      <c r="P48" s="27">
        <f t="shared" si="29"/>
        <v>3577.8</v>
      </c>
      <c r="Q48" s="27">
        <f t="shared" si="29"/>
        <v>27000</v>
      </c>
      <c r="R48" s="27">
        <f t="shared" si="29"/>
        <v>27000</v>
      </c>
      <c r="S48" s="27">
        <f t="shared" si="29"/>
        <v>15463</v>
      </c>
      <c r="T48" s="27">
        <f t="shared" si="29"/>
        <v>15463</v>
      </c>
      <c r="U48" s="27">
        <f t="shared" si="29"/>
        <v>0</v>
      </c>
      <c r="V48" s="27">
        <f t="shared" si="29"/>
        <v>100000</v>
      </c>
      <c r="W48" s="27">
        <f t="shared" si="29"/>
        <v>0</v>
      </c>
      <c r="X48" s="27">
        <f t="shared" si="29"/>
        <v>0</v>
      </c>
      <c r="Y48" s="27">
        <f t="shared" si="29"/>
        <v>0</v>
      </c>
      <c r="Z48" s="27">
        <f t="shared" si="29"/>
        <v>0</v>
      </c>
      <c r="AA48" s="27">
        <f t="shared" si="29"/>
        <v>15463</v>
      </c>
      <c r="AB48" s="27">
        <f t="shared" si="29"/>
        <v>0</v>
      </c>
      <c r="AC48" s="27">
        <f t="shared" si="29"/>
        <v>0</v>
      </c>
      <c r="AD48" s="27">
        <f t="shared" si="29"/>
        <v>0</v>
      </c>
      <c r="AE48" s="27">
        <f t="shared" si="29"/>
        <v>84537</v>
      </c>
      <c r="AF48" s="27">
        <f t="shared" si="29"/>
        <v>84537</v>
      </c>
      <c r="AG48" s="27">
        <f t="shared" si="29"/>
        <v>0</v>
      </c>
      <c r="AH48" s="27">
        <f t="shared" si="29"/>
        <v>0</v>
      </c>
      <c r="AI48" s="27">
        <f t="shared" si="29"/>
        <v>74000</v>
      </c>
      <c r="AJ48" s="27">
        <f t="shared" si="29"/>
        <v>17442</v>
      </c>
      <c r="AK48" s="27">
        <f t="shared" si="29"/>
        <v>56558</v>
      </c>
      <c r="AL48" s="27">
        <f t="shared" si="29"/>
        <v>0</v>
      </c>
      <c r="AM48" s="27">
        <f t="shared" si="29"/>
        <v>0</v>
      </c>
      <c r="AN48" s="28"/>
      <c r="AO48" s="20">
        <f t="shared" si="1"/>
        <v>74500</v>
      </c>
    </row>
    <row r="49" spans="1:41" s="84" customFormat="1" ht="27" x14ac:dyDescent="0.25">
      <c r="A49" s="65"/>
      <c r="B49" s="30" t="s">
        <v>117</v>
      </c>
      <c r="C49" s="85"/>
      <c r="D49" s="53"/>
      <c r="E49" s="83"/>
      <c r="F49" s="83"/>
      <c r="G49" s="86"/>
      <c r="H49" s="53"/>
      <c r="I49" s="34">
        <f>SUM(I50:I51)</f>
        <v>100000</v>
      </c>
      <c r="J49" s="34">
        <f t="shared" ref="J49:AM49" si="30">SUM(J50:J51)</f>
        <v>100000</v>
      </c>
      <c r="K49" s="34">
        <f t="shared" si="30"/>
        <v>5963</v>
      </c>
      <c r="L49" s="34">
        <f t="shared" si="30"/>
        <v>5963</v>
      </c>
      <c r="M49" s="34">
        <f t="shared" si="30"/>
        <v>1962</v>
      </c>
      <c r="N49" s="34">
        <f t="shared" si="30"/>
        <v>1962</v>
      </c>
      <c r="O49" s="34">
        <f t="shared" si="30"/>
        <v>3577.8</v>
      </c>
      <c r="P49" s="34">
        <f t="shared" si="30"/>
        <v>3577.8</v>
      </c>
      <c r="Q49" s="34">
        <f t="shared" si="30"/>
        <v>27000</v>
      </c>
      <c r="R49" s="34">
        <f t="shared" si="30"/>
        <v>27000</v>
      </c>
      <c r="S49" s="34">
        <f t="shared" si="30"/>
        <v>15463</v>
      </c>
      <c r="T49" s="34">
        <f t="shared" si="30"/>
        <v>15463</v>
      </c>
      <c r="U49" s="34">
        <f t="shared" si="30"/>
        <v>0</v>
      </c>
      <c r="V49" s="34">
        <f t="shared" si="30"/>
        <v>100000</v>
      </c>
      <c r="W49" s="34">
        <f t="shared" si="30"/>
        <v>0</v>
      </c>
      <c r="X49" s="34">
        <f t="shared" si="30"/>
        <v>0</v>
      </c>
      <c r="Y49" s="34">
        <f t="shared" si="30"/>
        <v>0</v>
      </c>
      <c r="Z49" s="34">
        <f t="shared" si="30"/>
        <v>0</v>
      </c>
      <c r="AA49" s="34">
        <f t="shared" si="30"/>
        <v>15463</v>
      </c>
      <c r="AB49" s="34">
        <f t="shared" si="30"/>
        <v>0</v>
      </c>
      <c r="AC49" s="34">
        <f t="shared" si="30"/>
        <v>0</v>
      </c>
      <c r="AD49" s="34">
        <f t="shared" si="30"/>
        <v>0</v>
      </c>
      <c r="AE49" s="34">
        <f t="shared" si="30"/>
        <v>84537</v>
      </c>
      <c r="AF49" s="34">
        <f t="shared" si="30"/>
        <v>84537</v>
      </c>
      <c r="AG49" s="34">
        <f t="shared" si="30"/>
        <v>0</v>
      </c>
      <c r="AH49" s="34">
        <f t="shared" si="30"/>
        <v>0</v>
      </c>
      <c r="AI49" s="34">
        <f t="shared" si="30"/>
        <v>74000</v>
      </c>
      <c r="AJ49" s="34">
        <f t="shared" si="30"/>
        <v>17442</v>
      </c>
      <c r="AK49" s="34">
        <f t="shared" si="30"/>
        <v>56558</v>
      </c>
      <c r="AL49" s="34">
        <f t="shared" si="30"/>
        <v>0</v>
      </c>
      <c r="AM49" s="34">
        <f t="shared" si="30"/>
        <v>0</v>
      </c>
      <c r="AN49" s="87"/>
      <c r="AO49" s="20">
        <f t="shared" si="1"/>
        <v>74500</v>
      </c>
    </row>
    <row r="50" spans="1:41" s="84" customFormat="1" ht="45" x14ac:dyDescent="0.25">
      <c r="A50" s="46">
        <v>1</v>
      </c>
      <c r="B50" s="82" t="s">
        <v>124</v>
      </c>
      <c r="C50" s="39">
        <v>7904515</v>
      </c>
      <c r="D50" s="40" t="s">
        <v>40</v>
      </c>
      <c r="E50" s="83"/>
      <c r="F50" s="83"/>
      <c r="G50" s="40" t="s">
        <v>42</v>
      </c>
      <c r="H50" s="40" t="s">
        <v>125</v>
      </c>
      <c r="I50" s="47">
        <v>70000</v>
      </c>
      <c r="J50" s="47">
        <v>70000</v>
      </c>
      <c r="K50" s="42">
        <f t="shared" si="27"/>
        <v>1578</v>
      </c>
      <c r="L50" s="44">
        <f>18000-16422</f>
        <v>1578</v>
      </c>
      <c r="M50" s="44">
        <v>1577</v>
      </c>
      <c r="N50" s="44">
        <v>1577</v>
      </c>
      <c r="O50" s="42">
        <f>P50</f>
        <v>946.8</v>
      </c>
      <c r="P50" s="42">
        <f>L50*0.6</f>
        <v>946.8</v>
      </c>
      <c r="Q50" s="42">
        <f>R50</f>
        <v>18000</v>
      </c>
      <c r="R50" s="44">
        <v>18000</v>
      </c>
      <c r="S50" s="44">
        <f>25500-16422</f>
        <v>9078</v>
      </c>
      <c r="T50" s="44">
        <f>25500-16422</f>
        <v>9078</v>
      </c>
      <c r="U50" s="34"/>
      <c r="V50" s="47">
        <v>70000</v>
      </c>
      <c r="W50" s="34"/>
      <c r="X50" s="34"/>
      <c r="Y50" s="34"/>
      <c r="Z50" s="34"/>
      <c r="AA50" s="44">
        <f>25500-16422</f>
        <v>9078</v>
      </c>
      <c r="AB50" s="44"/>
      <c r="AC50" s="34"/>
      <c r="AD50" s="34"/>
      <c r="AE50" s="42">
        <f t="shared" si="28"/>
        <v>60922</v>
      </c>
      <c r="AF50" s="42">
        <f t="shared" si="25"/>
        <v>60922</v>
      </c>
      <c r="AG50" s="34"/>
      <c r="AH50" s="34"/>
      <c r="AI50" s="42">
        <f t="shared" si="6"/>
        <v>54000</v>
      </c>
      <c r="AJ50" s="42">
        <f>15000+404+538+1500</f>
        <v>17442</v>
      </c>
      <c r="AK50" s="42">
        <f>39000-404-538-1500</f>
        <v>36558</v>
      </c>
      <c r="AL50" s="42"/>
      <c r="AM50" s="42"/>
      <c r="AN50" s="28" t="s">
        <v>44</v>
      </c>
      <c r="AO50" s="20">
        <f>ROUND(V50*0.9-AA50,-2)</f>
        <v>53900</v>
      </c>
    </row>
    <row r="51" spans="1:41" s="84" customFormat="1" ht="45" x14ac:dyDescent="0.25">
      <c r="A51" s="46">
        <v>2</v>
      </c>
      <c r="B51" s="82" t="s">
        <v>126</v>
      </c>
      <c r="C51" s="39">
        <v>7940845</v>
      </c>
      <c r="D51" s="40" t="s">
        <v>40</v>
      </c>
      <c r="E51" s="83"/>
      <c r="F51" s="83"/>
      <c r="G51" s="40" t="s">
        <v>42</v>
      </c>
      <c r="H51" s="88" t="s">
        <v>127</v>
      </c>
      <c r="I51" s="42">
        <v>30000</v>
      </c>
      <c r="J51" s="42">
        <v>30000</v>
      </c>
      <c r="K51" s="42">
        <f t="shared" si="27"/>
        <v>4385</v>
      </c>
      <c r="L51" s="42">
        <v>4385</v>
      </c>
      <c r="M51" s="42">
        <v>385</v>
      </c>
      <c r="N51" s="42">
        <v>385</v>
      </c>
      <c r="O51" s="42">
        <f>P51</f>
        <v>2631</v>
      </c>
      <c r="P51" s="42">
        <f>L51*0.6</f>
        <v>2631</v>
      </c>
      <c r="Q51" s="42">
        <f>R51</f>
        <v>9000</v>
      </c>
      <c r="R51" s="42">
        <v>9000</v>
      </c>
      <c r="S51" s="44">
        <f>15000-8615</f>
        <v>6385</v>
      </c>
      <c r="T51" s="44">
        <f>15000-8615</f>
        <v>6385</v>
      </c>
      <c r="U51" s="34"/>
      <c r="V51" s="47">
        <v>30000</v>
      </c>
      <c r="W51" s="34"/>
      <c r="X51" s="34"/>
      <c r="Y51" s="34"/>
      <c r="Z51" s="34"/>
      <c r="AA51" s="44">
        <f>15000-8615</f>
        <v>6385</v>
      </c>
      <c r="AB51" s="44"/>
      <c r="AC51" s="34"/>
      <c r="AD51" s="34"/>
      <c r="AE51" s="42">
        <f t="shared" si="28"/>
        <v>23615</v>
      </c>
      <c r="AF51" s="42">
        <f t="shared" si="25"/>
        <v>23615</v>
      </c>
      <c r="AG51" s="34"/>
      <c r="AH51" s="34"/>
      <c r="AI51" s="42">
        <f t="shared" si="6"/>
        <v>20000</v>
      </c>
      <c r="AJ51" s="42"/>
      <c r="AK51" s="42">
        <v>20000</v>
      </c>
      <c r="AL51" s="42"/>
      <c r="AM51" s="42"/>
      <c r="AN51" s="28" t="s">
        <v>44</v>
      </c>
      <c r="AO51" s="20">
        <f>ROUND(V51*0.9-AA51,-2)</f>
        <v>20600</v>
      </c>
    </row>
    <row r="52" spans="1:41" x14ac:dyDescent="0.25">
      <c r="A52" s="22" t="s">
        <v>128</v>
      </c>
      <c r="B52" s="23" t="s">
        <v>129</v>
      </c>
      <c r="C52" s="24"/>
      <c r="D52" s="24"/>
      <c r="E52" s="25"/>
      <c r="F52" s="25"/>
      <c r="G52" s="26"/>
      <c r="H52" s="26"/>
      <c r="I52" s="27">
        <f>I53</f>
        <v>65000</v>
      </c>
      <c r="J52" s="27">
        <f t="shared" ref="J52:AM53" si="31">J53</f>
        <v>25000</v>
      </c>
      <c r="K52" s="27">
        <f t="shared" si="31"/>
        <v>5000</v>
      </c>
      <c r="L52" s="27">
        <f t="shared" si="31"/>
        <v>5000</v>
      </c>
      <c r="M52" s="27">
        <f t="shared" si="31"/>
        <v>4853</v>
      </c>
      <c r="N52" s="27">
        <f t="shared" si="31"/>
        <v>4853</v>
      </c>
      <c r="O52" s="27">
        <f t="shared" si="31"/>
        <v>5000</v>
      </c>
      <c r="P52" s="27">
        <f t="shared" si="31"/>
        <v>5000</v>
      </c>
      <c r="Q52" s="27">
        <f t="shared" si="31"/>
        <v>5000</v>
      </c>
      <c r="R52" s="27">
        <f t="shared" si="31"/>
        <v>5000</v>
      </c>
      <c r="S52" s="27">
        <f t="shared" si="31"/>
        <v>42500</v>
      </c>
      <c r="T52" s="27">
        <f t="shared" si="31"/>
        <v>12500</v>
      </c>
      <c r="U52" s="27">
        <f t="shared" si="31"/>
        <v>0</v>
      </c>
      <c r="V52" s="27">
        <f t="shared" si="31"/>
        <v>25000</v>
      </c>
      <c r="W52" s="27">
        <f t="shared" si="31"/>
        <v>0</v>
      </c>
      <c r="X52" s="27">
        <f t="shared" si="31"/>
        <v>0</v>
      </c>
      <c r="Y52" s="27">
        <f t="shared" si="31"/>
        <v>0</v>
      </c>
      <c r="Z52" s="27">
        <f t="shared" si="31"/>
        <v>0</v>
      </c>
      <c r="AA52" s="27">
        <f t="shared" si="31"/>
        <v>12500</v>
      </c>
      <c r="AB52" s="27">
        <f t="shared" si="31"/>
        <v>0</v>
      </c>
      <c r="AC52" s="27">
        <f t="shared" si="31"/>
        <v>0</v>
      </c>
      <c r="AD52" s="27">
        <f t="shared" si="31"/>
        <v>0</v>
      </c>
      <c r="AE52" s="27">
        <f t="shared" si="31"/>
        <v>12500</v>
      </c>
      <c r="AF52" s="27">
        <f t="shared" si="31"/>
        <v>12500</v>
      </c>
      <c r="AG52" s="27">
        <f t="shared" si="31"/>
        <v>0</v>
      </c>
      <c r="AH52" s="27">
        <f t="shared" si="31"/>
        <v>0</v>
      </c>
      <c r="AI52" s="27">
        <f t="shared" si="31"/>
        <v>11000</v>
      </c>
      <c r="AJ52" s="27">
        <f t="shared" si="31"/>
        <v>11000</v>
      </c>
      <c r="AK52" s="27">
        <f t="shared" si="31"/>
        <v>0</v>
      </c>
      <c r="AL52" s="27">
        <f t="shared" si="31"/>
        <v>0</v>
      </c>
      <c r="AM52" s="27">
        <f t="shared" si="31"/>
        <v>0</v>
      </c>
      <c r="AN52" s="28"/>
      <c r="AO52" s="20">
        <f t="shared" si="1"/>
        <v>10000</v>
      </c>
    </row>
    <row r="53" spans="1:41" s="84" customFormat="1" x14ac:dyDescent="0.25">
      <c r="A53" s="65"/>
      <c r="B53" s="30" t="s">
        <v>82</v>
      </c>
      <c r="C53" s="85"/>
      <c r="D53" s="53"/>
      <c r="E53" s="83"/>
      <c r="F53" s="83"/>
      <c r="G53" s="86"/>
      <c r="H53" s="53"/>
      <c r="I53" s="34">
        <f>I54</f>
        <v>65000</v>
      </c>
      <c r="J53" s="34">
        <f t="shared" si="31"/>
        <v>25000</v>
      </c>
      <c r="K53" s="34">
        <f t="shared" si="31"/>
        <v>5000</v>
      </c>
      <c r="L53" s="34">
        <f t="shared" si="31"/>
        <v>5000</v>
      </c>
      <c r="M53" s="34">
        <f t="shared" si="31"/>
        <v>4853</v>
      </c>
      <c r="N53" s="34">
        <f t="shared" si="31"/>
        <v>4853</v>
      </c>
      <c r="O53" s="34">
        <f t="shared" si="31"/>
        <v>5000</v>
      </c>
      <c r="P53" s="34">
        <f t="shared" si="31"/>
        <v>5000</v>
      </c>
      <c r="Q53" s="34">
        <f t="shared" si="31"/>
        <v>5000</v>
      </c>
      <c r="R53" s="34">
        <f t="shared" si="31"/>
        <v>5000</v>
      </c>
      <c r="S53" s="34">
        <f t="shared" si="31"/>
        <v>42500</v>
      </c>
      <c r="T53" s="34">
        <f t="shared" si="31"/>
        <v>12500</v>
      </c>
      <c r="U53" s="34">
        <f t="shared" si="31"/>
        <v>0</v>
      </c>
      <c r="V53" s="34">
        <f t="shared" si="31"/>
        <v>25000</v>
      </c>
      <c r="W53" s="34">
        <f t="shared" si="31"/>
        <v>0</v>
      </c>
      <c r="X53" s="34">
        <f t="shared" si="31"/>
        <v>0</v>
      </c>
      <c r="Y53" s="34">
        <f t="shared" si="31"/>
        <v>0</v>
      </c>
      <c r="Z53" s="34">
        <f t="shared" si="31"/>
        <v>0</v>
      </c>
      <c r="AA53" s="34">
        <f t="shared" si="31"/>
        <v>12500</v>
      </c>
      <c r="AB53" s="34">
        <f t="shared" si="31"/>
        <v>0</v>
      </c>
      <c r="AC53" s="34">
        <f t="shared" si="31"/>
        <v>0</v>
      </c>
      <c r="AD53" s="34">
        <f t="shared" si="31"/>
        <v>0</v>
      </c>
      <c r="AE53" s="34">
        <f t="shared" si="31"/>
        <v>12500</v>
      </c>
      <c r="AF53" s="34">
        <f t="shared" si="31"/>
        <v>12500</v>
      </c>
      <c r="AG53" s="34">
        <f t="shared" si="31"/>
        <v>0</v>
      </c>
      <c r="AH53" s="34">
        <f t="shared" si="31"/>
        <v>0</v>
      </c>
      <c r="AI53" s="34">
        <f t="shared" si="31"/>
        <v>11000</v>
      </c>
      <c r="AJ53" s="34">
        <f t="shared" si="31"/>
        <v>11000</v>
      </c>
      <c r="AK53" s="34">
        <f t="shared" si="31"/>
        <v>0</v>
      </c>
      <c r="AL53" s="34">
        <f t="shared" si="31"/>
        <v>0</v>
      </c>
      <c r="AM53" s="34">
        <f t="shared" si="31"/>
        <v>0</v>
      </c>
      <c r="AN53" s="87"/>
      <c r="AO53" s="20">
        <f t="shared" si="1"/>
        <v>10000</v>
      </c>
    </row>
    <row r="54" spans="1:41" ht="33.75" x14ac:dyDescent="0.25">
      <c r="A54" s="89">
        <v>1</v>
      </c>
      <c r="B54" s="90" t="s">
        <v>130</v>
      </c>
      <c r="C54" s="39">
        <v>7569108</v>
      </c>
      <c r="D54" s="40" t="s">
        <v>40</v>
      </c>
      <c r="E54" s="25"/>
      <c r="F54" s="25"/>
      <c r="G54" s="91" t="s">
        <v>131</v>
      </c>
      <c r="H54" s="39" t="s">
        <v>132</v>
      </c>
      <c r="I54" s="62">
        <v>65000</v>
      </c>
      <c r="J54" s="62">
        <v>25000</v>
      </c>
      <c r="K54" s="42">
        <f t="shared" si="27"/>
        <v>5000</v>
      </c>
      <c r="L54" s="44">
        <v>5000</v>
      </c>
      <c r="M54" s="44">
        <v>4853</v>
      </c>
      <c r="N54" s="44">
        <v>4853</v>
      </c>
      <c r="O54" s="42">
        <f>P54</f>
        <v>5000</v>
      </c>
      <c r="P54" s="44">
        <v>5000</v>
      </c>
      <c r="Q54" s="42">
        <f>R54</f>
        <v>5000</v>
      </c>
      <c r="R54" s="44">
        <v>5000</v>
      </c>
      <c r="S54" s="42">
        <f>42500</f>
        <v>42500</v>
      </c>
      <c r="T54" s="42">
        <f>J54-AE54</f>
        <v>12500</v>
      </c>
      <c r="U54" s="34"/>
      <c r="V54" s="44">
        <v>25000</v>
      </c>
      <c r="W54" s="81"/>
      <c r="X54" s="34"/>
      <c r="Y54" s="34"/>
      <c r="Z54" s="34"/>
      <c r="AA54" s="44">
        <v>12500</v>
      </c>
      <c r="AB54" s="34"/>
      <c r="AC54" s="34"/>
      <c r="AD54" s="34"/>
      <c r="AE54" s="42">
        <f t="shared" si="28"/>
        <v>12500</v>
      </c>
      <c r="AF54" s="42">
        <f t="shared" si="25"/>
        <v>12500</v>
      </c>
      <c r="AG54" s="34"/>
      <c r="AH54" s="34"/>
      <c r="AI54" s="42">
        <f t="shared" si="6"/>
        <v>11000</v>
      </c>
      <c r="AJ54" s="42">
        <v>11000</v>
      </c>
      <c r="AK54" s="42"/>
      <c r="AL54" s="42"/>
      <c r="AM54" s="42"/>
      <c r="AN54" s="28" t="s">
        <v>44</v>
      </c>
      <c r="AO54" s="20">
        <f>ROUND(V54*0.95-AA54,-2)</f>
        <v>11300</v>
      </c>
    </row>
    <row r="55" spans="1:41" x14ac:dyDescent="0.25">
      <c r="A55" s="22" t="s">
        <v>133</v>
      </c>
      <c r="B55" s="23" t="s">
        <v>134</v>
      </c>
      <c r="C55" s="24"/>
      <c r="D55" s="24"/>
      <c r="E55" s="25"/>
      <c r="F55" s="25"/>
      <c r="G55" s="26"/>
      <c r="H55" s="26"/>
      <c r="I55" s="27">
        <f t="shared" ref="I55:AM55" si="32">I56+I61+I67</f>
        <v>569470</v>
      </c>
      <c r="J55" s="27">
        <f t="shared" si="32"/>
        <v>512955</v>
      </c>
      <c r="K55" s="27">
        <f t="shared" si="32"/>
        <v>98672.635000000009</v>
      </c>
      <c r="L55" s="27">
        <f t="shared" si="32"/>
        <v>98672.635000000009</v>
      </c>
      <c r="M55" s="27">
        <f t="shared" si="32"/>
        <v>40379</v>
      </c>
      <c r="N55" s="27">
        <f t="shared" si="32"/>
        <v>40379</v>
      </c>
      <c r="O55" s="27">
        <f t="shared" si="32"/>
        <v>61255.6</v>
      </c>
      <c r="P55" s="27">
        <f t="shared" si="32"/>
        <v>61255.6</v>
      </c>
      <c r="Q55" s="27">
        <f t="shared" si="32"/>
        <v>74100</v>
      </c>
      <c r="R55" s="27">
        <f t="shared" si="32"/>
        <v>74100</v>
      </c>
      <c r="S55" s="27">
        <f t="shared" si="32"/>
        <v>314066.63500000001</v>
      </c>
      <c r="T55" s="27">
        <f t="shared" si="32"/>
        <v>314066.63500000001</v>
      </c>
      <c r="U55" s="27">
        <f t="shared" si="32"/>
        <v>0</v>
      </c>
      <c r="V55" s="27">
        <f t="shared" si="32"/>
        <v>431369</v>
      </c>
      <c r="W55" s="27">
        <f t="shared" si="32"/>
        <v>0</v>
      </c>
      <c r="X55" s="27">
        <f t="shared" si="32"/>
        <v>0</v>
      </c>
      <c r="Y55" s="27">
        <f t="shared" si="32"/>
        <v>0</v>
      </c>
      <c r="Z55" s="27">
        <f t="shared" si="32"/>
        <v>0</v>
      </c>
      <c r="AA55" s="27">
        <f t="shared" si="32"/>
        <v>240136.63500000001</v>
      </c>
      <c r="AB55" s="27">
        <f t="shared" si="32"/>
        <v>0</v>
      </c>
      <c r="AC55" s="27">
        <f t="shared" si="32"/>
        <v>0</v>
      </c>
      <c r="AD55" s="27">
        <f t="shared" si="32"/>
        <v>0</v>
      </c>
      <c r="AE55" s="27">
        <f t="shared" si="32"/>
        <v>191232.36499999999</v>
      </c>
      <c r="AF55" s="27">
        <f t="shared" si="32"/>
        <v>191232.36499999999</v>
      </c>
      <c r="AG55" s="27">
        <f t="shared" si="32"/>
        <v>0</v>
      </c>
      <c r="AH55" s="27">
        <f t="shared" si="32"/>
        <v>0</v>
      </c>
      <c r="AI55" s="27">
        <f t="shared" si="32"/>
        <v>125875</v>
      </c>
      <c r="AJ55" s="27">
        <f t="shared" si="32"/>
        <v>108875</v>
      </c>
      <c r="AK55" s="27">
        <f t="shared" si="32"/>
        <v>17000</v>
      </c>
      <c r="AL55" s="27">
        <f t="shared" si="32"/>
        <v>0</v>
      </c>
      <c r="AM55" s="27">
        <f t="shared" si="32"/>
        <v>0</v>
      </c>
      <c r="AN55" s="28"/>
      <c r="AO55" s="20">
        <f t="shared" si="1"/>
        <v>148100</v>
      </c>
    </row>
    <row r="56" spans="1:41" s="84" customFormat="1" ht="27" x14ac:dyDescent="0.25">
      <c r="A56" s="65" t="s">
        <v>81</v>
      </c>
      <c r="B56" s="30" t="s">
        <v>135</v>
      </c>
      <c r="C56" s="85"/>
      <c r="D56" s="53"/>
      <c r="E56" s="83"/>
      <c r="F56" s="83"/>
      <c r="G56" s="86"/>
      <c r="H56" s="53"/>
      <c r="I56" s="34">
        <f t="shared" ref="I56:AM56" si="33">SUM(I57:I60)</f>
        <v>166929</v>
      </c>
      <c r="J56" s="34">
        <f t="shared" si="33"/>
        <v>110414</v>
      </c>
      <c r="K56" s="34">
        <f t="shared" si="33"/>
        <v>19100</v>
      </c>
      <c r="L56" s="34">
        <f t="shared" si="33"/>
        <v>19100</v>
      </c>
      <c r="M56" s="34">
        <f t="shared" si="33"/>
        <v>4987</v>
      </c>
      <c r="N56" s="34">
        <f t="shared" si="33"/>
        <v>4987</v>
      </c>
      <c r="O56" s="34">
        <f t="shared" si="33"/>
        <v>11460</v>
      </c>
      <c r="P56" s="34">
        <f t="shared" si="33"/>
        <v>11460</v>
      </c>
      <c r="Q56" s="34">
        <f t="shared" si="33"/>
        <v>9600</v>
      </c>
      <c r="R56" s="34">
        <f t="shared" si="33"/>
        <v>9600</v>
      </c>
      <c r="S56" s="34">
        <f t="shared" si="33"/>
        <v>98262</v>
      </c>
      <c r="T56" s="34">
        <f t="shared" si="33"/>
        <v>98262</v>
      </c>
      <c r="U56" s="34">
        <f t="shared" si="33"/>
        <v>0</v>
      </c>
      <c r="V56" s="34">
        <f t="shared" si="33"/>
        <v>87414</v>
      </c>
      <c r="W56" s="34">
        <f t="shared" si="33"/>
        <v>0</v>
      </c>
      <c r="X56" s="34">
        <f t="shared" si="33"/>
        <v>0</v>
      </c>
      <c r="Y56" s="34">
        <f t="shared" si="33"/>
        <v>0</v>
      </c>
      <c r="Z56" s="34">
        <f t="shared" si="33"/>
        <v>0</v>
      </c>
      <c r="AA56" s="34">
        <f t="shared" si="33"/>
        <v>75262</v>
      </c>
      <c r="AB56" s="34">
        <f t="shared" si="33"/>
        <v>0</v>
      </c>
      <c r="AC56" s="34">
        <f t="shared" si="33"/>
        <v>0</v>
      </c>
      <c r="AD56" s="34">
        <f t="shared" si="33"/>
        <v>0</v>
      </c>
      <c r="AE56" s="34">
        <f t="shared" si="33"/>
        <v>12152</v>
      </c>
      <c r="AF56" s="34">
        <f t="shared" si="33"/>
        <v>12152</v>
      </c>
      <c r="AG56" s="34">
        <f t="shared" si="33"/>
        <v>0</v>
      </c>
      <c r="AH56" s="34">
        <f t="shared" si="33"/>
        <v>0</v>
      </c>
      <c r="AI56" s="34">
        <f t="shared" si="33"/>
        <v>9875</v>
      </c>
      <c r="AJ56" s="34">
        <f t="shared" si="33"/>
        <v>9875</v>
      </c>
      <c r="AK56" s="34">
        <f t="shared" si="33"/>
        <v>0</v>
      </c>
      <c r="AL56" s="34">
        <f t="shared" si="33"/>
        <v>0</v>
      </c>
      <c r="AM56" s="34">
        <f t="shared" si="33"/>
        <v>0</v>
      </c>
      <c r="AN56" s="87"/>
      <c r="AO56" s="20">
        <f t="shared" si="1"/>
        <v>3400</v>
      </c>
    </row>
    <row r="57" spans="1:41" s="64" customFormat="1" ht="38.25" x14ac:dyDescent="0.25">
      <c r="A57" s="46">
        <v>1</v>
      </c>
      <c r="B57" s="82" t="s">
        <v>136</v>
      </c>
      <c r="C57" s="40">
        <v>7909971</v>
      </c>
      <c r="D57" s="40" t="s">
        <v>137</v>
      </c>
      <c r="E57" s="61"/>
      <c r="F57" s="61"/>
      <c r="G57" s="73" t="s">
        <v>138</v>
      </c>
      <c r="H57" s="40" t="s">
        <v>139</v>
      </c>
      <c r="I57" s="47">
        <v>21000</v>
      </c>
      <c r="J57" s="47">
        <v>21000</v>
      </c>
      <c r="K57" s="42">
        <f>L57</f>
        <v>9600</v>
      </c>
      <c r="L57" s="62">
        <f>3600+6000</f>
        <v>9600</v>
      </c>
      <c r="M57" s="62"/>
      <c r="N57" s="62"/>
      <c r="O57" s="42">
        <f>P57</f>
        <v>5760</v>
      </c>
      <c r="P57" s="42">
        <f>L57*0.6</f>
        <v>5760</v>
      </c>
      <c r="Q57" s="42">
        <f>R57</f>
        <v>3600</v>
      </c>
      <c r="R57" s="62">
        <v>3600</v>
      </c>
      <c r="S57" s="62">
        <f>3600+6862+6000</f>
        <v>16462</v>
      </c>
      <c r="T57" s="62">
        <f>3600+6862+6000</f>
        <v>16462</v>
      </c>
      <c r="U57" s="63"/>
      <c r="V57" s="62">
        <v>21000</v>
      </c>
      <c r="W57" s="63"/>
      <c r="X57" s="63"/>
      <c r="Y57" s="63"/>
      <c r="Z57" s="63"/>
      <c r="AA57" s="62">
        <f>3600+6862+6000</f>
        <v>16462</v>
      </c>
      <c r="AB57" s="63"/>
      <c r="AC57" s="63"/>
      <c r="AD57" s="63"/>
      <c r="AE57" s="42">
        <f>AF57</f>
        <v>4538</v>
      </c>
      <c r="AF57" s="42">
        <f>V57-AA57</f>
        <v>4538</v>
      </c>
      <c r="AG57" s="34"/>
      <c r="AH57" s="34"/>
      <c r="AI57" s="42">
        <f>SUM(AJ57:AM57)</f>
        <v>4400</v>
      </c>
      <c r="AJ57" s="42">
        <v>4400</v>
      </c>
      <c r="AK57" s="42"/>
      <c r="AL57" s="42"/>
      <c r="AM57" s="42"/>
      <c r="AN57" s="28" t="s">
        <v>140</v>
      </c>
      <c r="AO57" s="20">
        <f>ROUND(V57*0.9-AA57,-2)</f>
        <v>2400</v>
      </c>
    </row>
    <row r="58" spans="1:41" s="64" customFormat="1" ht="38.25" x14ac:dyDescent="0.25">
      <c r="A58" s="46">
        <v>2</v>
      </c>
      <c r="B58" s="82" t="s">
        <v>141</v>
      </c>
      <c r="C58" s="40">
        <v>7906665</v>
      </c>
      <c r="D58" s="40" t="s">
        <v>95</v>
      </c>
      <c r="E58" s="61"/>
      <c r="F58" s="61"/>
      <c r="G58" s="39" t="s">
        <v>142</v>
      </c>
      <c r="H58" s="40" t="s">
        <v>143</v>
      </c>
      <c r="I58" s="47">
        <v>29000</v>
      </c>
      <c r="J58" s="47">
        <v>29000</v>
      </c>
      <c r="K58" s="42">
        <f>L58</f>
        <v>8500</v>
      </c>
      <c r="L58" s="62">
        <v>8500</v>
      </c>
      <c r="M58" s="62">
        <v>4987</v>
      </c>
      <c r="N58" s="62">
        <v>4987</v>
      </c>
      <c r="O58" s="42">
        <f>P58</f>
        <v>5100</v>
      </c>
      <c r="P58" s="42">
        <f>L58*0.6</f>
        <v>5100</v>
      </c>
      <c r="Q58" s="42">
        <f>R58</f>
        <v>5000</v>
      </c>
      <c r="R58" s="62">
        <v>5000</v>
      </c>
      <c r="S58" s="62">
        <f>T58</f>
        <v>23800</v>
      </c>
      <c r="T58" s="62">
        <v>23800</v>
      </c>
      <c r="U58" s="63"/>
      <c r="V58" s="62">
        <v>29000</v>
      </c>
      <c r="W58" s="63"/>
      <c r="X58" s="63"/>
      <c r="Y58" s="63"/>
      <c r="Z58" s="63"/>
      <c r="AA58" s="62">
        <f>20300+3500</f>
        <v>23800</v>
      </c>
      <c r="AB58" s="63"/>
      <c r="AC58" s="63"/>
      <c r="AD58" s="63"/>
      <c r="AE58" s="42">
        <f>AF58</f>
        <v>5200</v>
      </c>
      <c r="AF58" s="42">
        <f>V58-AA58</f>
        <v>5200</v>
      </c>
      <c r="AG58" s="34"/>
      <c r="AH58" s="34"/>
      <c r="AI58" s="42">
        <f>SUM(AJ58:AM58)</f>
        <v>3800</v>
      </c>
      <c r="AJ58" s="42">
        <v>3800</v>
      </c>
      <c r="AK58" s="42"/>
      <c r="AL58" s="42"/>
      <c r="AM58" s="42"/>
      <c r="AN58" s="28" t="s">
        <v>44</v>
      </c>
      <c r="AO58" s="20">
        <f>ROUND(V58*0.95-AA58,-2)</f>
        <v>3800</v>
      </c>
    </row>
    <row r="59" spans="1:41" ht="45" x14ac:dyDescent="0.25">
      <c r="A59" s="46">
        <v>3</v>
      </c>
      <c r="B59" s="92" t="s">
        <v>144</v>
      </c>
      <c r="C59" s="66">
        <v>7813387</v>
      </c>
      <c r="D59" s="93" t="s">
        <v>40</v>
      </c>
      <c r="E59" s="25"/>
      <c r="F59" s="25"/>
      <c r="G59" s="40" t="s">
        <v>42</v>
      </c>
      <c r="H59" s="56" t="s">
        <v>145</v>
      </c>
      <c r="I59" s="62">
        <v>14175</v>
      </c>
      <c r="J59" s="62">
        <v>14175</v>
      </c>
      <c r="K59" s="42">
        <v>1000</v>
      </c>
      <c r="L59" s="44">
        <v>1000</v>
      </c>
      <c r="M59" s="44"/>
      <c r="N59" s="44"/>
      <c r="O59" s="42">
        <v>600</v>
      </c>
      <c r="P59" s="42">
        <v>600</v>
      </c>
      <c r="Q59" s="42">
        <v>1000</v>
      </c>
      <c r="R59" s="44">
        <v>1000</v>
      </c>
      <c r="S59" s="42">
        <v>14000</v>
      </c>
      <c r="T59" s="42">
        <v>14000</v>
      </c>
      <c r="U59" s="44"/>
      <c r="V59" s="44">
        <v>11175</v>
      </c>
      <c r="W59" s="94"/>
      <c r="X59" s="44"/>
      <c r="Y59" s="44"/>
      <c r="Z59" s="44"/>
      <c r="AA59" s="44">
        <v>11000</v>
      </c>
      <c r="AB59" s="44"/>
      <c r="AC59" s="44"/>
      <c r="AD59" s="44"/>
      <c r="AE59" s="42">
        <f t="shared" si="28"/>
        <v>175</v>
      </c>
      <c r="AF59" s="42">
        <f t="shared" si="25"/>
        <v>175</v>
      </c>
      <c r="AG59" s="44"/>
      <c r="AH59" s="44"/>
      <c r="AI59" s="42">
        <f t="shared" si="6"/>
        <v>175</v>
      </c>
      <c r="AJ59" s="42">
        <v>175</v>
      </c>
      <c r="AK59" s="42"/>
      <c r="AL59" s="42"/>
      <c r="AM59" s="42"/>
      <c r="AN59" s="28" t="s">
        <v>44</v>
      </c>
      <c r="AO59" s="20">
        <f t="shared" ref="AO59:AO96" si="34">ROUND(V59*0.9-AA59,-2)</f>
        <v>-900</v>
      </c>
    </row>
    <row r="60" spans="1:41" ht="38.25" x14ac:dyDescent="0.25">
      <c r="A60" s="46">
        <v>4</v>
      </c>
      <c r="B60" s="92" t="s">
        <v>146</v>
      </c>
      <c r="C60" s="24">
        <v>7795520</v>
      </c>
      <c r="D60" s="40" t="s">
        <v>40</v>
      </c>
      <c r="E60" s="25"/>
      <c r="F60" s="25"/>
      <c r="G60" s="40" t="s">
        <v>105</v>
      </c>
      <c r="H60" s="56" t="s">
        <v>147</v>
      </c>
      <c r="I60" s="62">
        <v>102754</v>
      </c>
      <c r="J60" s="62">
        <v>46239</v>
      </c>
      <c r="K60" s="42">
        <v>0</v>
      </c>
      <c r="L60" s="44"/>
      <c r="M60" s="44"/>
      <c r="N60" s="44"/>
      <c r="O60" s="42">
        <v>0</v>
      </c>
      <c r="P60" s="42">
        <v>0</v>
      </c>
      <c r="Q60" s="42">
        <v>0</v>
      </c>
      <c r="R60" s="44"/>
      <c r="S60" s="42">
        <v>44000</v>
      </c>
      <c r="T60" s="42">
        <v>44000</v>
      </c>
      <c r="U60" s="44"/>
      <c r="V60" s="44">
        <v>26239</v>
      </c>
      <c r="W60" s="94"/>
      <c r="X60" s="44"/>
      <c r="Y60" s="44"/>
      <c r="Z60" s="44"/>
      <c r="AA60" s="44">
        <v>24000</v>
      </c>
      <c r="AB60" s="44"/>
      <c r="AC60" s="44"/>
      <c r="AD60" s="44"/>
      <c r="AE60" s="42">
        <f t="shared" si="28"/>
        <v>2239</v>
      </c>
      <c r="AF60" s="42">
        <f t="shared" si="25"/>
        <v>2239</v>
      </c>
      <c r="AG60" s="44"/>
      <c r="AH60" s="44"/>
      <c r="AI60" s="42">
        <f t="shared" ref="AI60:AI123" si="35">SUM(AJ60:AM60)</f>
        <v>1500</v>
      </c>
      <c r="AJ60" s="42">
        <v>1500</v>
      </c>
      <c r="AK60" s="42"/>
      <c r="AL60" s="42"/>
      <c r="AM60" s="42"/>
      <c r="AN60" s="28" t="s">
        <v>44</v>
      </c>
      <c r="AO60" s="20">
        <f t="shared" si="34"/>
        <v>-400</v>
      </c>
    </row>
    <row r="61" spans="1:41" s="64" customFormat="1" ht="27" x14ac:dyDescent="0.25">
      <c r="A61" s="65" t="s">
        <v>92</v>
      </c>
      <c r="B61" s="95" t="s">
        <v>148</v>
      </c>
      <c r="C61" s="78"/>
      <c r="D61" s="96"/>
      <c r="E61" s="61"/>
      <c r="F61" s="61"/>
      <c r="G61" s="79"/>
      <c r="H61" s="97"/>
      <c r="I61" s="63">
        <f>SUM(I62:I66)</f>
        <v>332541</v>
      </c>
      <c r="J61" s="63">
        <f t="shared" ref="J61:AM61" si="36">SUM(J62:J66)</f>
        <v>332541</v>
      </c>
      <c r="K61" s="63">
        <f t="shared" si="36"/>
        <v>61876.635000000002</v>
      </c>
      <c r="L61" s="63">
        <f t="shared" si="36"/>
        <v>61876.635000000002</v>
      </c>
      <c r="M61" s="63">
        <f t="shared" si="36"/>
        <v>30405</v>
      </c>
      <c r="N61" s="63">
        <f t="shared" si="36"/>
        <v>30405</v>
      </c>
      <c r="O61" s="63">
        <f t="shared" si="36"/>
        <v>39178</v>
      </c>
      <c r="P61" s="63">
        <f t="shared" si="36"/>
        <v>39178</v>
      </c>
      <c r="Q61" s="63">
        <f t="shared" si="36"/>
        <v>59500</v>
      </c>
      <c r="R61" s="63">
        <f t="shared" si="36"/>
        <v>59500</v>
      </c>
      <c r="S61" s="63">
        <f t="shared" si="36"/>
        <v>197458.63500000001</v>
      </c>
      <c r="T61" s="63">
        <f t="shared" si="36"/>
        <v>197458.63500000001</v>
      </c>
      <c r="U61" s="63">
        <f t="shared" si="36"/>
        <v>0</v>
      </c>
      <c r="V61" s="63">
        <f t="shared" si="36"/>
        <v>273955</v>
      </c>
      <c r="W61" s="63">
        <f t="shared" si="36"/>
        <v>0</v>
      </c>
      <c r="X61" s="63">
        <f t="shared" si="36"/>
        <v>0</v>
      </c>
      <c r="Y61" s="63">
        <f t="shared" si="36"/>
        <v>0</v>
      </c>
      <c r="Z61" s="63">
        <f t="shared" si="36"/>
        <v>0</v>
      </c>
      <c r="AA61" s="63">
        <f t="shared" si="36"/>
        <v>146528.63500000001</v>
      </c>
      <c r="AB61" s="63">
        <f t="shared" si="36"/>
        <v>0</v>
      </c>
      <c r="AC61" s="63">
        <f t="shared" si="36"/>
        <v>0</v>
      </c>
      <c r="AD61" s="63">
        <f t="shared" si="36"/>
        <v>0</v>
      </c>
      <c r="AE61" s="63">
        <f t="shared" si="36"/>
        <v>127426.36499999999</v>
      </c>
      <c r="AF61" s="63">
        <f t="shared" si="36"/>
        <v>127426.36499999999</v>
      </c>
      <c r="AG61" s="63">
        <f t="shared" si="36"/>
        <v>0</v>
      </c>
      <c r="AH61" s="63">
        <f t="shared" si="36"/>
        <v>0</v>
      </c>
      <c r="AI61" s="98">
        <f t="shared" si="36"/>
        <v>96000</v>
      </c>
      <c r="AJ61" s="63">
        <f t="shared" si="36"/>
        <v>79000</v>
      </c>
      <c r="AK61" s="63">
        <f t="shared" si="36"/>
        <v>17000</v>
      </c>
      <c r="AL61" s="63">
        <f t="shared" si="36"/>
        <v>0</v>
      </c>
      <c r="AM61" s="63">
        <f t="shared" si="36"/>
        <v>0</v>
      </c>
      <c r="AN61" s="35"/>
      <c r="AO61" s="20">
        <f t="shared" si="34"/>
        <v>100000</v>
      </c>
    </row>
    <row r="62" spans="1:41" s="64" customFormat="1" ht="33.75" x14ac:dyDescent="0.25">
      <c r="A62" s="46">
        <v>1</v>
      </c>
      <c r="B62" s="82" t="s">
        <v>149</v>
      </c>
      <c r="C62" s="40">
        <v>7926677</v>
      </c>
      <c r="D62" s="40" t="s">
        <v>40</v>
      </c>
      <c r="E62" s="61"/>
      <c r="F62" s="61"/>
      <c r="G62" s="40" t="s">
        <v>150</v>
      </c>
      <c r="H62" s="40" t="s">
        <v>151</v>
      </c>
      <c r="I62" s="47">
        <v>37000</v>
      </c>
      <c r="J62" s="47">
        <v>37000</v>
      </c>
      <c r="K62" s="42">
        <f t="shared" ref="K62:K86" si="37">L62</f>
        <v>0</v>
      </c>
      <c r="L62" s="62"/>
      <c r="M62" s="62"/>
      <c r="N62" s="62"/>
      <c r="O62" s="42">
        <f t="shared" ref="O62:O66" si="38">P62</f>
        <v>0</v>
      </c>
      <c r="P62" s="42">
        <f>L62*0.6</f>
        <v>0</v>
      </c>
      <c r="Q62" s="42">
        <f t="shared" ref="Q62:Q66" si="39">R62</f>
        <v>8500</v>
      </c>
      <c r="R62" s="62">
        <v>8500</v>
      </c>
      <c r="S62" s="62">
        <f>18500-8500</f>
        <v>10000</v>
      </c>
      <c r="T62" s="62">
        <f>18500-8500</f>
        <v>10000</v>
      </c>
      <c r="U62" s="99"/>
      <c r="V62" s="62">
        <v>37000</v>
      </c>
      <c r="W62" s="99"/>
      <c r="X62" s="99"/>
      <c r="Y62" s="99"/>
      <c r="Z62" s="99"/>
      <c r="AA62" s="62">
        <v>10000</v>
      </c>
      <c r="AB62" s="99"/>
      <c r="AC62" s="99"/>
      <c r="AD62" s="99"/>
      <c r="AE62" s="42">
        <f t="shared" si="28"/>
        <v>27000</v>
      </c>
      <c r="AF62" s="42">
        <f t="shared" si="25"/>
        <v>27000</v>
      </c>
      <c r="AG62" s="34"/>
      <c r="AH62" s="34"/>
      <c r="AI62" s="42">
        <f t="shared" si="35"/>
        <v>17000</v>
      </c>
      <c r="AJ62" s="42"/>
      <c r="AK62" s="42">
        <v>17000</v>
      </c>
      <c r="AL62" s="42"/>
      <c r="AM62" s="42"/>
      <c r="AN62" s="28" t="s">
        <v>44</v>
      </c>
      <c r="AO62" s="20">
        <f>ROUND(V62*0.75-AA62,-2)</f>
        <v>17800</v>
      </c>
    </row>
    <row r="63" spans="1:41" ht="48" customHeight="1" x14ac:dyDescent="0.25">
      <c r="A63" s="89">
        <v>2</v>
      </c>
      <c r="B63" s="92" t="s">
        <v>152</v>
      </c>
      <c r="C63" s="66">
        <v>7816405</v>
      </c>
      <c r="D63" s="93" t="s">
        <v>153</v>
      </c>
      <c r="E63" s="25"/>
      <c r="F63" s="25"/>
      <c r="G63" s="40" t="s">
        <v>42</v>
      </c>
      <c r="H63" s="56" t="s">
        <v>154</v>
      </c>
      <c r="I63" s="62">
        <v>111591</v>
      </c>
      <c r="J63" s="62">
        <v>111591</v>
      </c>
      <c r="K63" s="44">
        <v>2500</v>
      </c>
      <c r="L63" s="44">
        <v>2500</v>
      </c>
      <c r="M63" s="44">
        <v>228</v>
      </c>
      <c r="N63" s="44">
        <v>228</v>
      </c>
      <c r="O63" s="42">
        <v>4800</v>
      </c>
      <c r="P63" s="42">
        <v>4800</v>
      </c>
      <c r="Q63" s="42">
        <v>8000</v>
      </c>
      <c r="R63" s="44">
        <v>8000</v>
      </c>
      <c r="S63" s="42">
        <v>104246</v>
      </c>
      <c r="T63" s="42">
        <v>104246</v>
      </c>
      <c r="U63" s="44"/>
      <c r="V63" s="44">
        <v>53005</v>
      </c>
      <c r="W63" s="94"/>
      <c r="X63" s="44"/>
      <c r="Y63" s="44"/>
      <c r="Z63" s="44"/>
      <c r="AA63" s="44">
        <f>45815-5500</f>
        <v>40315</v>
      </c>
      <c r="AB63" s="44"/>
      <c r="AC63" s="44"/>
      <c r="AD63" s="44"/>
      <c r="AE63" s="42">
        <f>AF63</f>
        <v>12690</v>
      </c>
      <c r="AF63" s="42">
        <f>V63-AA63</f>
        <v>12690</v>
      </c>
      <c r="AG63" s="44"/>
      <c r="AH63" s="44"/>
      <c r="AI63" s="42">
        <f>SUM(AJ63:AM63)</f>
        <v>7000</v>
      </c>
      <c r="AJ63" s="42">
        <v>7000</v>
      </c>
      <c r="AK63" s="42"/>
      <c r="AL63" s="42"/>
      <c r="AM63" s="42"/>
      <c r="AN63" s="28" t="s">
        <v>44</v>
      </c>
      <c r="AO63" s="20">
        <f>ROUND(V63*0.9-AA63,-2)</f>
        <v>7400</v>
      </c>
    </row>
    <row r="64" spans="1:41" s="64" customFormat="1" ht="101.25" x14ac:dyDescent="0.25">
      <c r="A64" s="46">
        <v>3</v>
      </c>
      <c r="B64" s="100" t="s">
        <v>155</v>
      </c>
      <c r="C64" s="39">
        <v>7900634</v>
      </c>
      <c r="D64" s="40" t="s">
        <v>156</v>
      </c>
      <c r="E64" s="61"/>
      <c r="F64" s="61"/>
      <c r="G64" s="73" t="s">
        <v>96</v>
      </c>
      <c r="H64" s="40" t="s">
        <v>157</v>
      </c>
      <c r="I64" s="47">
        <v>79000</v>
      </c>
      <c r="J64" s="47">
        <v>79000</v>
      </c>
      <c r="K64" s="42">
        <f t="shared" si="37"/>
        <v>31376.635000000002</v>
      </c>
      <c r="L64" s="62">
        <v>31376.635000000002</v>
      </c>
      <c r="M64" s="62">
        <v>9578</v>
      </c>
      <c r="N64" s="62">
        <v>9578</v>
      </c>
      <c r="O64" s="62">
        <v>9578</v>
      </c>
      <c r="P64" s="62">
        <v>9578</v>
      </c>
      <c r="Q64" s="42">
        <f t="shared" si="39"/>
        <v>15000</v>
      </c>
      <c r="R64" s="62">
        <v>15000</v>
      </c>
      <c r="S64" s="62">
        <f>K64+13001</f>
        <v>44377.635000000002</v>
      </c>
      <c r="T64" s="62">
        <f>L64+13001</f>
        <v>44377.635000000002</v>
      </c>
      <c r="U64" s="99"/>
      <c r="V64" s="62">
        <v>79000</v>
      </c>
      <c r="W64" s="99"/>
      <c r="X64" s="99"/>
      <c r="Y64" s="99"/>
      <c r="Z64" s="99"/>
      <c r="AA64" s="62">
        <f>S64+13001</f>
        <v>57378.635000000002</v>
      </c>
      <c r="AB64" s="99"/>
      <c r="AC64" s="99"/>
      <c r="AD64" s="99"/>
      <c r="AE64" s="42">
        <f t="shared" si="28"/>
        <v>21621.364999999998</v>
      </c>
      <c r="AF64" s="42">
        <f t="shared" si="25"/>
        <v>21621.364999999998</v>
      </c>
      <c r="AG64" s="18"/>
      <c r="AH64" s="18"/>
      <c r="AI64" s="42">
        <f t="shared" si="35"/>
        <v>15000</v>
      </c>
      <c r="AJ64" s="42">
        <v>15000</v>
      </c>
      <c r="AK64" s="42"/>
      <c r="AL64" s="42"/>
      <c r="AM64" s="42"/>
      <c r="AN64" s="28" t="s">
        <v>44</v>
      </c>
      <c r="AO64" s="20">
        <f t="shared" si="34"/>
        <v>13700</v>
      </c>
    </row>
    <row r="65" spans="1:41" s="64" customFormat="1" ht="66.75" customHeight="1" x14ac:dyDescent="0.25">
      <c r="A65" s="89">
        <v>4</v>
      </c>
      <c r="B65" s="38" t="s">
        <v>158</v>
      </c>
      <c r="C65" s="39">
        <v>7949155</v>
      </c>
      <c r="D65" s="40" t="s">
        <v>84</v>
      </c>
      <c r="E65" s="61"/>
      <c r="F65" s="61" t="s">
        <v>41</v>
      </c>
      <c r="G65" s="40" t="s">
        <v>85</v>
      </c>
      <c r="H65" s="40" t="s">
        <v>159</v>
      </c>
      <c r="I65" s="47">
        <v>29950</v>
      </c>
      <c r="J65" s="47">
        <v>29950</v>
      </c>
      <c r="K65" s="42">
        <f t="shared" si="37"/>
        <v>8000</v>
      </c>
      <c r="L65" s="62">
        <v>8000</v>
      </c>
      <c r="M65" s="62">
        <v>2118</v>
      </c>
      <c r="N65" s="62">
        <v>2118</v>
      </c>
      <c r="O65" s="42">
        <f t="shared" si="38"/>
        <v>4800</v>
      </c>
      <c r="P65" s="42">
        <f>L65*0.6</f>
        <v>4800</v>
      </c>
      <c r="Q65" s="42">
        <f t="shared" si="39"/>
        <v>8000</v>
      </c>
      <c r="R65" s="62">
        <v>8000</v>
      </c>
      <c r="S65" s="62">
        <v>15000</v>
      </c>
      <c r="T65" s="62">
        <v>15000</v>
      </c>
      <c r="U65" s="99"/>
      <c r="V65" s="62">
        <v>29950</v>
      </c>
      <c r="W65" s="99"/>
      <c r="X65" s="99"/>
      <c r="Y65" s="99"/>
      <c r="Z65" s="99"/>
      <c r="AA65" s="62">
        <v>15000</v>
      </c>
      <c r="AB65" s="99"/>
      <c r="AC65" s="99"/>
      <c r="AD65" s="99"/>
      <c r="AE65" s="42">
        <f t="shared" si="28"/>
        <v>14950</v>
      </c>
      <c r="AF65" s="42">
        <f t="shared" si="25"/>
        <v>14950</v>
      </c>
      <c r="AG65" s="18"/>
      <c r="AH65" s="18"/>
      <c r="AI65" s="42">
        <f t="shared" si="35"/>
        <v>12000</v>
      </c>
      <c r="AJ65" s="42">
        <v>12000</v>
      </c>
      <c r="AK65" s="42"/>
      <c r="AL65" s="42"/>
      <c r="AM65" s="42"/>
      <c r="AN65" s="28" t="s">
        <v>44</v>
      </c>
      <c r="AO65" s="20">
        <f>ROUND(V65*0.92-AA65,-2)</f>
        <v>12600</v>
      </c>
    </row>
    <row r="66" spans="1:41" s="64" customFormat="1" ht="45" x14ac:dyDescent="0.25">
      <c r="A66" s="46">
        <v>5</v>
      </c>
      <c r="B66" s="100" t="s">
        <v>160</v>
      </c>
      <c r="C66" s="40">
        <v>7900637</v>
      </c>
      <c r="D66" s="40" t="s">
        <v>161</v>
      </c>
      <c r="E66" s="61"/>
      <c r="F66" s="61" t="s">
        <v>41</v>
      </c>
      <c r="G66" s="73" t="s">
        <v>96</v>
      </c>
      <c r="H66" s="40" t="s">
        <v>162</v>
      </c>
      <c r="I66" s="47">
        <v>75000</v>
      </c>
      <c r="J66" s="47">
        <v>75000</v>
      </c>
      <c r="K66" s="42">
        <f t="shared" si="37"/>
        <v>20000</v>
      </c>
      <c r="L66" s="62">
        <v>20000</v>
      </c>
      <c r="M66" s="62">
        <v>18481</v>
      </c>
      <c r="N66" s="62">
        <v>18481</v>
      </c>
      <c r="O66" s="42">
        <f t="shared" si="38"/>
        <v>20000</v>
      </c>
      <c r="P66" s="62">
        <v>20000</v>
      </c>
      <c r="Q66" s="42">
        <f t="shared" si="39"/>
        <v>20000</v>
      </c>
      <c r="R66" s="62">
        <v>20000</v>
      </c>
      <c r="S66" s="62">
        <f>3835+20000</f>
        <v>23835</v>
      </c>
      <c r="T66" s="62">
        <f>3835+20000</f>
        <v>23835</v>
      </c>
      <c r="U66" s="99"/>
      <c r="V66" s="62">
        <v>75000</v>
      </c>
      <c r="W66" s="99"/>
      <c r="X66" s="99"/>
      <c r="Y66" s="99"/>
      <c r="Z66" s="99"/>
      <c r="AA66" s="62">
        <f>3835+20000</f>
        <v>23835</v>
      </c>
      <c r="AB66" s="99"/>
      <c r="AC66" s="99"/>
      <c r="AD66" s="99"/>
      <c r="AE66" s="42">
        <f t="shared" si="28"/>
        <v>51165</v>
      </c>
      <c r="AF66" s="42">
        <f t="shared" si="25"/>
        <v>51165</v>
      </c>
      <c r="AG66" s="18"/>
      <c r="AH66" s="18"/>
      <c r="AI66" s="42">
        <f t="shared" si="35"/>
        <v>45000</v>
      </c>
      <c r="AJ66" s="42">
        <v>45000</v>
      </c>
      <c r="AK66" s="42"/>
      <c r="AL66" s="42"/>
      <c r="AM66" s="42"/>
      <c r="AN66" s="28" t="s">
        <v>44</v>
      </c>
      <c r="AO66" s="20">
        <f>ROUND(V66*0.92-AA66,-2)</f>
        <v>45200</v>
      </c>
    </row>
    <row r="67" spans="1:41" s="64" customFormat="1" ht="27" x14ac:dyDescent="0.25">
      <c r="A67" s="65" t="s">
        <v>163</v>
      </c>
      <c r="B67" s="95" t="s">
        <v>164</v>
      </c>
      <c r="C67" s="78"/>
      <c r="D67" s="96"/>
      <c r="E67" s="61"/>
      <c r="F67" s="61"/>
      <c r="G67" s="79"/>
      <c r="H67" s="97"/>
      <c r="I67" s="63">
        <f>I68</f>
        <v>70000</v>
      </c>
      <c r="J67" s="63">
        <f t="shared" ref="J67:AM67" si="40">J68</f>
        <v>70000</v>
      </c>
      <c r="K67" s="63">
        <f t="shared" si="40"/>
        <v>17696</v>
      </c>
      <c r="L67" s="63">
        <f t="shared" si="40"/>
        <v>17696</v>
      </c>
      <c r="M67" s="63">
        <f t="shared" si="40"/>
        <v>4987</v>
      </c>
      <c r="N67" s="63">
        <f t="shared" si="40"/>
        <v>4987</v>
      </c>
      <c r="O67" s="63">
        <f t="shared" si="40"/>
        <v>10617.6</v>
      </c>
      <c r="P67" s="63">
        <f t="shared" si="40"/>
        <v>10617.6</v>
      </c>
      <c r="Q67" s="63">
        <f t="shared" si="40"/>
        <v>5000</v>
      </c>
      <c r="R67" s="63">
        <f t="shared" si="40"/>
        <v>5000</v>
      </c>
      <c r="S67" s="63">
        <f t="shared" si="40"/>
        <v>18346</v>
      </c>
      <c r="T67" s="63">
        <f t="shared" si="40"/>
        <v>18346</v>
      </c>
      <c r="U67" s="63">
        <f t="shared" si="40"/>
        <v>0</v>
      </c>
      <c r="V67" s="63">
        <f t="shared" si="40"/>
        <v>70000</v>
      </c>
      <c r="W67" s="63">
        <f t="shared" si="40"/>
        <v>0</v>
      </c>
      <c r="X67" s="63">
        <f t="shared" si="40"/>
        <v>0</v>
      </c>
      <c r="Y67" s="63">
        <f t="shared" si="40"/>
        <v>0</v>
      </c>
      <c r="Z67" s="63">
        <f t="shared" si="40"/>
        <v>0</v>
      </c>
      <c r="AA67" s="63">
        <f t="shared" si="40"/>
        <v>18346</v>
      </c>
      <c r="AB67" s="63">
        <f t="shared" si="40"/>
        <v>0</v>
      </c>
      <c r="AC67" s="63">
        <f t="shared" si="40"/>
        <v>0</v>
      </c>
      <c r="AD67" s="63">
        <f t="shared" si="40"/>
        <v>0</v>
      </c>
      <c r="AE67" s="63">
        <f t="shared" si="40"/>
        <v>51654</v>
      </c>
      <c r="AF67" s="63">
        <f t="shared" si="40"/>
        <v>51654</v>
      </c>
      <c r="AG67" s="63">
        <f t="shared" si="40"/>
        <v>0</v>
      </c>
      <c r="AH67" s="63">
        <f t="shared" si="40"/>
        <v>0</v>
      </c>
      <c r="AI67" s="98">
        <f t="shared" si="40"/>
        <v>20000</v>
      </c>
      <c r="AJ67" s="63">
        <f t="shared" si="40"/>
        <v>20000</v>
      </c>
      <c r="AK67" s="63">
        <f t="shared" si="40"/>
        <v>0</v>
      </c>
      <c r="AL67" s="63">
        <f t="shared" si="40"/>
        <v>0</v>
      </c>
      <c r="AM67" s="63">
        <f t="shared" si="40"/>
        <v>0</v>
      </c>
      <c r="AN67" s="35"/>
      <c r="AO67" s="20">
        <f t="shared" si="34"/>
        <v>44700</v>
      </c>
    </row>
    <row r="68" spans="1:41" s="64" customFormat="1" ht="58.5" customHeight="1" x14ac:dyDescent="0.25">
      <c r="A68" s="46">
        <v>1</v>
      </c>
      <c r="B68" s="38" t="s">
        <v>165</v>
      </c>
      <c r="C68" s="24">
        <v>7900392</v>
      </c>
      <c r="D68" s="40" t="s">
        <v>166</v>
      </c>
      <c r="E68" s="61" t="s">
        <v>167</v>
      </c>
      <c r="F68" s="61"/>
      <c r="G68" s="73" t="s">
        <v>96</v>
      </c>
      <c r="H68" s="40" t="s">
        <v>168</v>
      </c>
      <c r="I68" s="47">
        <v>70000</v>
      </c>
      <c r="J68" s="47">
        <v>70000</v>
      </c>
      <c r="K68" s="42">
        <f>L68</f>
        <v>17696</v>
      </c>
      <c r="L68" s="62">
        <v>17696</v>
      </c>
      <c r="M68" s="62">
        <v>4987</v>
      </c>
      <c r="N68" s="62">
        <v>4987</v>
      </c>
      <c r="O68" s="42">
        <f>P68</f>
        <v>10617.6</v>
      </c>
      <c r="P68" s="62">
        <f>L68*0.6</f>
        <v>10617.6</v>
      </c>
      <c r="Q68" s="42">
        <f>R68</f>
        <v>5000</v>
      </c>
      <c r="R68" s="62">
        <v>5000</v>
      </c>
      <c r="S68" s="62">
        <f>T68</f>
        <v>18346</v>
      </c>
      <c r="T68" s="62">
        <v>18346</v>
      </c>
      <c r="U68" s="99"/>
      <c r="V68" s="62">
        <v>70000</v>
      </c>
      <c r="W68" s="99"/>
      <c r="X68" s="99"/>
      <c r="Y68" s="99"/>
      <c r="Z68" s="99"/>
      <c r="AA68" s="62">
        <v>18346</v>
      </c>
      <c r="AB68" s="99"/>
      <c r="AC68" s="99"/>
      <c r="AD68" s="99"/>
      <c r="AE68" s="42">
        <f>AF68</f>
        <v>51654</v>
      </c>
      <c r="AF68" s="42">
        <f>V68-AA68</f>
        <v>51654</v>
      </c>
      <c r="AG68" s="18"/>
      <c r="AH68" s="18"/>
      <c r="AI68" s="42">
        <f>SUM(AJ68:AM68)</f>
        <v>20000</v>
      </c>
      <c r="AJ68" s="42">
        <v>20000</v>
      </c>
      <c r="AK68" s="42"/>
      <c r="AL68" s="42"/>
      <c r="AM68" s="42"/>
      <c r="AN68" s="28" t="s">
        <v>44</v>
      </c>
      <c r="AO68" s="20">
        <f>ROUND(V68*0.6-AA68,-2)</f>
        <v>23700</v>
      </c>
    </row>
    <row r="69" spans="1:41" x14ac:dyDescent="0.25">
      <c r="A69" s="22" t="s">
        <v>169</v>
      </c>
      <c r="B69" s="23" t="s">
        <v>170</v>
      </c>
      <c r="C69" s="24"/>
      <c r="D69" s="24"/>
      <c r="E69" s="25"/>
      <c r="F69" s="25"/>
      <c r="G69" s="26"/>
      <c r="H69" s="26"/>
      <c r="I69" s="27">
        <f>I70</f>
        <v>183869</v>
      </c>
      <c r="J69" s="27">
        <f t="shared" ref="J69:AM69" si="41">J70</f>
        <v>181228</v>
      </c>
      <c r="K69" s="27">
        <f t="shared" si="41"/>
        <v>65500</v>
      </c>
      <c r="L69" s="27">
        <f t="shared" si="41"/>
        <v>65500</v>
      </c>
      <c r="M69" s="27">
        <f t="shared" si="41"/>
        <v>23882</v>
      </c>
      <c r="N69" s="27">
        <f t="shared" si="41"/>
        <v>23882</v>
      </c>
      <c r="O69" s="27">
        <f t="shared" si="41"/>
        <v>44000</v>
      </c>
      <c r="P69" s="27">
        <f t="shared" si="41"/>
        <v>44000</v>
      </c>
      <c r="Q69" s="27">
        <f t="shared" si="41"/>
        <v>53000</v>
      </c>
      <c r="R69" s="27">
        <f t="shared" si="41"/>
        <v>53000</v>
      </c>
      <c r="S69" s="27">
        <f t="shared" si="41"/>
        <v>98836</v>
      </c>
      <c r="T69" s="27">
        <f t="shared" si="41"/>
        <v>96195</v>
      </c>
      <c r="U69" s="27">
        <f t="shared" si="41"/>
        <v>34555</v>
      </c>
      <c r="V69" s="27">
        <f t="shared" si="41"/>
        <v>166233</v>
      </c>
      <c r="W69" s="27">
        <f t="shared" si="41"/>
        <v>0</v>
      </c>
      <c r="X69" s="27">
        <f t="shared" si="41"/>
        <v>0</v>
      </c>
      <c r="Y69" s="27">
        <f t="shared" si="41"/>
        <v>0</v>
      </c>
      <c r="Z69" s="27">
        <f t="shared" si="41"/>
        <v>10000</v>
      </c>
      <c r="AA69" s="27">
        <f t="shared" si="41"/>
        <v>94200</v>
      </c>
      <c r="AB69" s="27">
        <f t="shared" si="41"/>
        <v>0</v>
      </c>
      <c r="AC69" s="27">
        <f t="shared" si="41"/>
        <v>0</v>
      </c>
      <c r="AD69" s="27">
        <f t="shared" si="41"/>
        <v>0</v>
      </c>
      <c r="AE69" s="27">
        <f t="shared" si="41"/>
        <v>72033</v>
      </c>
      <c r="AF69" s="27">
        <f t="shared" si="41"/>
        <v>72033</v>
      </c>
      <c r="AG69" s="27">
        <f t="shared" si="41"/>
        <v>0</v>
      </c>
      <c r="AH69" s="27">
        <f t="shared" si="41"/>
        <v>0</v>
      </c>
      <c r="AI69" s="27">
        <f t="shared" si="41"/>
        <v>54300</v>
      </c>
      <c r="AJ69" s="27">
        <f t="shared" si="41"/>
        <v>40300</v>
      </c>
      <c r="AK69" s="27">
        <f t="shared" si="41"/>
        <v>14000</v>
      </c>
      <c r="AL69" s="27">
        <f t="shared" si="41"/>
        <v>0</v>
      </c>
      <c r="AM69" s="27">
        <f t="shared" si="41"/>
        <v>0</v>
      </c>
      <c r="AN69" s="28"/>
      <c r="AO69" s="20">
        <f t="shared" si="34"/>
        <v>55400</v>
      </c>
    </row>
    <row r="70" spans="1:41" ht="27" x14ac:dyDescent="0.25">
      <c r="A70" s="65"/>
      <c r="B70" s="30" t="s">
        <v>93</v>
      </c>
      <c r="C70" s="24"/>
      <c r="D70" s="53"/>
      <c r="E70" s="25"/>
      <c r="F70" s="25"/>
      <c r="G70" s="26"/>
      <c r="H70" s="53"/>
      <c r="I70" s="34">
        <f>SUM(I71:I76)</f>
        <v>183869</v>
      </c>
      <c r="J70" s="34">
        <f t="shared" ref="J70:AM70" si="42">SUM(J71:J76)</f>
        <v>181228</v>
      </c>
      <c r="K70" s="34">
        <f t="shared" si="42"/>
        <v>65500</v>
      </c>
      <c r="L70" s="34">
        <f t="shared" si="42"/>
        <v>65500</v>
      </c>
      <c r="M70" s="34">
        <f t="shared" si="42"/>
        <v>23882</v>
      </c>
      <c r="N70" s="34">
        <f t="shared" si="42"/>
        <v>23882</v>
      </c>
      <c r="O70" s="34">
        <f t="shared" si="42"/>
        <v>44000</v>
      </c>
      <c r="P70" s="34">
        <f t="shared" si="42"/>
        <v>44000</v>
      </c>
      <c r="Q70" s="34">
        <f t="shared" si="42"/>
        <v>53000</v>
      </c>
      <c r="R70" s="34">
        <f t="shared" si="42"/>
        <v>53000</v>
      </c>
      <c r="S70" s="34">
        <f t="shared" si="42"/>
        <v>98836</v>
      </c>
      <c r="T70" s="34">
        <f t="shared" si="42"/>
        <v>96195</v>
      </c>
      <c r="U70" s="34">
        <f t="shared" si="42"/>
        <v>34555</v>
      </c>
      <c r="V70" s="34">
        <f t="shared" si="42"/>
        <v>166233</v>
      </c>
      <c r="W70" s="34">
        <f t="shared" si="42"/>
        <v>0</v>
      </c>
      <c r="X70" s="34">
        <f t="shared" si="42"/>
        <v>0</v>
      </c>
      <c r="Y70" s="34">
        <f t="shared" si="42"/>
        <v>0</v>
      </c>
      <c r="Z70" s="34">
        <f t="shared" si="42"/>
        <v>10000</v>
      </c>
      <c r="AA70" s="34">
        <f t="shared" si="42"/>
        <v>94200</v>
      </c>
      <c r="AB70" s="34">
        <f t="shared" si="42"/>
        <v>0</v>
      </c>
      <c r="AC70" s="34">
        <f t="shared" si="42"/>
        <v>0</v>
      </c>
      <c r="AD70" s="34">
        <f t="shared" si="42"/>
        <v>0</v>
      </c>
      <c r="AE70" s="34">
        <f t="shared" si="42"/>
        <v>72033</v>
      </c>
      <c r="AF70" s="34">
        <f t="shared" si="42"/>
        <v>72033</v>
      </c>
      <c r="AG70" s="34">
        <f t="shared" si="42"/>
        <v>0</v>
      </c>
      <c r="AH70" s="34">
        <f t="shared" si="42"/>
        <v>0</v>
      </c>
      <c r="AI70" s="34">
        <f t="shared" si="42"/>
        <v>54300</v>
      </c>
      <c r="AJ70" s="34">
        <f t="shared" si="42"/>
        <v>40300</v>
      </c>
      <c r="AK70" s="34">
        <f t="shared" si="42"/>
        <v>14000</v>
      </c>
      <c r="AL70" s="34">
        <f t="shared" si="42"/>
        <v>0</v>
      </c>
      <c r="AM70" s="34">
        <f t="shared" si="42"/>
        <v>0</v>
      </c>
      <c r="AN70" s="28"/>
      <c r="AO70" s="20">
        <f t="shared" si="34"/>
        <v>55400</v>
      </c>
    </row>
    <row r="71" spans="1:41" ht="33.75" x14ac:dyDescent="0.25">
      <c r="A71" s="89">
        <v>1</v>
      </c>
      <c r="B71" s="82" t="s">
        <v>171</v>
      </c>
      <c r="C71" s="40">
        <v>7923802</v>
      </c>
      <c r="D71" s="40" t="s">
        <v>172</v>
      </c>
      <c r="E71" s="25"/>
      <c r="F71" s="25"/>
      <c r="G71" s="73" t="s">
        <v>173</v>
      </c>
      <c r="H71" s="40" t="s">
        <v>174</v>
      </c>
      <c r="I71" s="47">
        <v>25000</v>
      </c>
      <c r="J71" s="47">
        <v>25000</v>
      </c>
      <c r="K71" s="42">
        <f t="shared" si="37"/>
        <v>8000</v>
      </c>
      <c r="L71" s="44">
        <v>8000</v>
      </c>
      <c r="M71" s="44">
        <v>7078</v>
      </c>
      <c r="N71" s="44">
        <v>7078</v>
      </c>
      <c r="O71" s="42">
        <f t="shared" ref="O71:O76" si="43">P71</f>
        <v>8000</v>
      </c>
      <c r="P71" s="44">
        <v>8000</v>
      </c>
      <c r="Q71" s="42">
        <f>R71</f>
        <v>8000</v>
      </c>
      <c r="R71" s="44">
        <v>8000</v>
      </c>
      <c r="S71" s="44">
        <v>15500</v>
      </c>
      <c r="T71" s="44">
        <v>15500</v>
      </c>
      <c r="U71" s="18"/>
      <c r="V71" s="44">
        <v>25000</v>
      </c>
      <c r="W71" s="101"/>
      <c r="X71" s="18"/>
      <c r="Y71" s="18"/>
      <c r="Z71" s="18"/>
      <c r="AA71" s="44">
        <v>15500</v>
      </c>
      <c r="AB71" s="18"/>
      <c r="AC71" s="18"/>
      <c r="AD71" s="18"/>
      <c r="AE71" s="42">
        <f t="shared" si="28"/>
        <v>9500</v>
      </c>
      <c r="AF71" s="42">
        <f t="shared" si="25"/>
        <v>9500</v>
      </c>
      <c r="AG71" s="18"/>
      <c r="AH71" s="18"/>
      <c r="AI71" s="42">
        <f t="shared" si="35"/>
        <v>8300</v>
      </c>
      <c r="AJ71" s="42">
        <v>8300</v>
      </c>
      <c r="AK71" s="42"/>
      <c r="AL71" s="42"/>
      <c r="AM71" s="42"/>
      <c r="AN71" s="28" t="s">
        <v>44</v>
      </c>
      <c r="AO71" s="20">
        <f>ROUND(V71*0.95-AA71,-2)</f>
        <v>8300</v>
      </c>
    </row>
    <row r="72" spans="1:41" ht="33.75" x14ac:dyDescent="0.25">
      <c r="A72" s="46">
        <v>2</v>
      </c>
      <c r="B72" s="82" t="s">
        <v>175</v>
      </c>
      <c r="C72" s="40">
        <v>7962625</v>
      </c>
      <c r="D72" s="40" t="s">
        <v>176</v>
      </c>
      <c r="E72" s="25"/>
      <c r="F72" s="25"/>
      <c r="G72" s="73" t="s">
        <v>177</v>
      </c>
      <c r="H72" s="56" t="s">
        <v>178</v>
      </c>
      <c r="I72" s="58">
        <v>29850</v>
      </c>
      <c r="J72" s="58">
        <v>29850</v>
      </c>
      <c r="K72" s="42">
        <f t="shared" si="37"/>
        <v>17500</v>
      </c>
      <c r="L72" s="44">
        <f>8000+6500+3000</f>
        <v>17500</v>
      </c>
      <c r="M72" s="44">
        <v>6717</v>
      </c>
      <c r="N72" s="44">
        <v>6717</v>
      </c>
      <c r="O72" s="42">
        <f t="shared" si="43"/>
        <v>8000</v>
      </c>
      <c r="P72" s="44">
        <v>8000</v>
      </c>
      <c r="Q72" s="42">
        <f>R72</f>
        <v>8000</v>
      </c>
      <c r="R72" s="44">
        <v>8000</v>
      </c>
      <c r="S72" s="44">
        <f>8000+6500+3000</f>
        <v>17500</v>
      </c>
      <c r="T72" s="44">
        <f>8000+6500+3000</f>
        <v>17500</v>
      </c>
      <c r="U72" s="18"/>
      <c r="V72" s="58">
        <v>29850</v>
      </c>
      <c r="W72" s="101"/>
      <c r="X72" s="18"/>
      <c r="Y72" s="18"/>
      <c r="Z72" s="18"/>
      <c r="AA72" s="44">
        <f>8000+6500+3000</f>
        <v>17500</v>
      </c>
      <c r="AB72" s="18"/>
      <c r="AC72" s="18"/>
      <c r="AD72" s="18"/>
      <c r="AE72" s="42">
        <f t="shared" si="28"/>
        <v>12350</v>
      </c>
      <c r="AF72" s="42">
        <f t="shared" si="25"/>
        <v>12350</v>
      </c>
      <c r="AG72" s="18"/>
      <c r="AH72" s="18"/>
      <c r="AI72" s="42">
        <f t="shared" si="35"/>
        <v>11000</v>
      </c>
      <c r="AJ72" s="42">
        <v>11000</v>
      </c>
      <c r="AK72" s="42"/>
      <c r="AL72" s="42"/>
      <c r="AM72" s="42"/>
      <c r="AN72" s="28" t="s">
        <v>44</v>
      </c>
      <c r="AO72" s="20">
        <f>ROUND(V72*0.95-AA72,-2)</f>
        <v>10900</v>
      </c>
    </row>
    <row r="73" spans="1:41" ht="33.75" x14ac:dyDescent="0.25">
      <c r="A73" s="89">
        <v>3</v>
      </c>
      <c r="B73" s="82" t="s">
        <v>179</v>
      </c>
      <c r="C73" s="40">
        <v>7958697</v>
      </c>
      <c r="D73" s="40" t="s">
        <v>176</v>
      </c>
      <c r="E73" s="25"/>
      <c r="F73" s="25"/>
      <c r="G73" s="73" t="s">
        <v>177</v>
      </c>
      <c r="H73" s="40" t="s">
        <v>180</v>
      </c>
      <c r="I73" s="57">
        <v>29993</v>
      </c>
      <c r="J73" s="57">
        <v>29993</v>
      </c>
      <c r="K73" s="42">
        <f t="shared" si="37"/>
        <v>0</v>
      </c>
      <c r="L73" s="44"/>
      <c r="M73" s="44"/>
      <c r="N73" s="44"/>
      <c r="O73" s="42">
        <f t="shared" si="43"/>
        <v>0</v>
      </c>
      <c r="P73" s="42">
        <f>L73*0.6</f>
        <v>0</v>
      </c>
      <c r="Q73" s="42">
        <f>R73</f>
        <v>10000</v>
      </c>
      <c r="R73" s="44">
        <v>10000</v>
      </c>
      <c r="S73" s="44">
        <f>19500-10000</f>
        <v>9500</v>
      </c>
      <c r="T73" s="44">
        <f>19500-10000</f>
        <v>9500</v>
      </c>
      <c r="U73" s="18"/>
      <c r="V73" s="57">
        <v>29993</v>
      </c>
      <c r="W73" s="101"/>
      <c r="X73" s="18"/>
      <c r="Y73" s="18"/>
      <c r="Z73" s="18"/>
      <c r="AA73" s="44">
        <f>19500-10000</f>
        <v>9500</v>
      </c>
      <c r="AB73" s="18"/>
      <c r="AC73" s="18"/>
      <c r="AD73" s="18"/>
      <c r="AE73" s="42">
        <f t="shared" si="28"/>
        <v>20493</v>
      </c>
      <c r="AF73" s="42">
        <f t="shared" si="25"/>
        <v>20493</v>
      </c>
      <c r="AG73" s="18"/>
      <c r="AH73" s="18"/>
      <c r="AI73" s="42">
        <f t="shared" si="35"/>
        <v>17000</v>
      </c>
      <c r="AJ73" s="42">
        <v>17000</v>
      </c>
      <c r="AK73" s="42"/>
      <c r="AL73" s="42"/>
      <c r="AM73" s="42"/>
      <c r="AN73" s="28" t="s">
        <v>44</v>
      </c>
      <c r="AO73" s="20">
        <f t="shared" si="34"/>
        <v>17500</v>
      </c>
    </row>
    <row r="74" spans="1:41" ht="38.25" x14ac:dyDescent="0.25">
      <c r="A74" s="46">
        <v>4</v>
      </c>
      <c r="B74" s="82" t="s">
        <v>181</v>
      </c>
      <c r="C74" s="40">
        <v>220220008</v>
      </c>
      <c r="D74" s="40" t="s">
        <v>172</v>
      </c>
      <c r="E74" s="25"/>
      <c r="F74" s="25"/>
      <c r="G74" s="73" t="s">
        <v>173</v>
      </c>
      <c r="H74" s="40" t="s">
        <v>182</v>
      </c>
      <c r="I74" s="43">
        <f>SUM(J74:J74)</f>
        <v>29900</v>
      </c>
      <c r="J74" s="43">
        <f>29900</f>
        <v>29900</v>
      </c>
      <c r="K74" s="42">
        <f t="shared" si="37"/>
        <v>28000</v>
      </c>
      <c r="L74" s="44">
        <f>15000+13000</f>
        <v>28000</v>
      </c>
      <c r="M74" s="44">
        <v>321</v>
      </c>
      <c r="N74" s="44">
        <v>321</v>
      </c>
      <c r="O74" s="42">
        <f t="shared" si="43"/>
        <v>16800</v>
      </c>
      <c r="P74" s="42">
        <f>L74*0.6</f>
        <v>16800</v>
      </c>
      <c r="Q74" s="42">
        <f>R74</f>
        <v>15000</v>
      </c>
      <c r="R74" s="44">
        <v>15000</v>
      </c>
      <c r="S74" s="44">
        <v>15700</v>
      </c>
      <c r="T74" s="44">
        <v>15700</v>
      </c>
      <c r="U74" s="18"/>
      <c r="V74" s="43">
        <f>J74</f>
        <v>29900</v>
      </c>
      <c r="W74" s="101"/>
      <c r="X74" s="18"/>
      <c r="Y74" s="18"/>
      <c r="Z74" s="18"/>
      <c r="AA74" s="44">
        <f>15700+13000</f>
        <v>28700</v>
      </c>
      <c r="AB74" s="18"/>
      <c r="AC74" s="18"/>
      <c r="AD74" s="18"/>
      <c r="AE74" s="42">
        <f t="shared" si="28"/>
        <v>1200</v>
      </c>
      <c r="AF74" s="42">
        <f t="shared" si="25"/>
        <v>1200</v>
      </c>
      <c r="AG74" s="18"/>
      <c r="AH74" s="18"/>
      <c r="AI74" s="42">
        <f t="shared" si="35"/>
        <v>1000</v>
      </c>
      <c r="AJ74" s="42">
        <v>1000</v>
      </c>
      <c r="AK74" s="42"/>
      <c r="AL74" s="42"/>
      <c r="AM74" s="42"/>
      <c r="AN74" s="28" t="s">
        <v>44</v>
      </c>
      <c r="AO74" s="20">
        <f t="shared" si="34"/>
        <v>-1800</v>
      </c>
    </row>
    <row r="75" spans="1:41" ht="38.25" x14ac:dyDescent="0.25">
      <c r="A75" s="46">
        <v>5</v>
      </c>
      <c r="B75" s="82" t="s">
        <v>183</v>
      </c>
      <c r="C75" s="24">
        <v>7964467</v>
      </c>
      <c r="D75" s="40" t="s">
        <v>40</v>
      </c>
      <c r="E75" s="25" t="s">
        <v>184</v>
      </c>
      <c r="F75" s="25" t="s">
        <v>185</v>
      </c>
      <c r="G75" s="40" t="s">
        <v>150</v>
      </c>
      <c r="H75" s="40" t="s">
        <v>186</v>
      </c>
      <c r="I75" s="43">
        <v>34555</v>
      </c>
      <c r="J75" s="43">
        <v>34555</v>
      </c>
      <c r="K75" s="42">
        <v>10000</v>
      </c>
      <c r="L75" s="44">
        <v>10000</v>
      </c>
      <c r="M75" s="44">
        <v>9766</v>
      </c>
      <c r="N75" s="44">
        <v>9766</v>
      </c>
      <c r="O75" s="42">
        <v>10000</v>
      </c>
      <c r="P75" s="42">
        <v>10000</v>
      </c>
      <c r="Q75" s="42">
        <v>10000</v>
      </c>
      <c r="R75" s="44">
        <v>10000</v>
      </c>
      <c r="S75" s="44">
        <v>10000</v>
      </c>
      <c r="T75" s="44">
        <v>10000</v>
      </c>
      <c r="U75" s="18">
        <v>34555</v>
      </c>
      <c r="V75" s="43">
        <v>34555</v>
      </c>
      <c r="W75" s="101"/>
      <c r="X75" s="18"/>
      <c r="Y75" s="18"/>
      <c r="Z75" s="18">
        <v>10000</v>
      </c>
      <c r="AA75" s="44">
        <v>10000</v>
      </c>
      <c r="AB75" s="18"/>
      <c r="AC75" s="18"/>
      <c r="AD75" s="18"/>
      <c r="AE75" s="42">
        <v>24555</v>
      </c>
      <c r="AF75" s="42">
        <v>24555</v>
      </c>
      <c r="AG75" s="18"/>
      <c r="AH75" s="18"/>
      <c r="AI75" s="42">
        <f t="shared" si="35"/>
        <v>14000</v>
      </c>
      <c r="AJ75" s="42"/>
      <c r="AK75" s="42">
        <v>14000</v>
      </c>
      <c r="AL75" s="42"/>
      <c r="AM75" s="42"/>
      <c r="AN75" s="28" t="s">
        <v>44</v>
      </c>
      <c r="AO75" s="20">
        <f>ROUND(V75*0.7-AA75,-2)</f>
        <v>14200</v>
      </c>
    </row>
    <row r="76" spans="1:41" ht="38.25" x14ac:dyDescent="0.25">
      <c r="A76" s="46">
        <v>6</v>
      </c>
      <c r="B76" s="82" t="s">
        <v>187</v>
      </c>
      <c r="C76" s="24">
        <v>7738934</v>
      </c>
      <c r="D76" s="40" t="s">
        <v>188</v>
      </c>
      <c r="E76" s="25" t="s">
        <v>189</v>
      </c>
      <c r="F76" s="25" t="s">
        <v>190</v>
      </c>
      <c r="G76" s="73" t="s">
        <v>189</v>
      </c>
      <c r="H76" s="40" t="s">
        <v>190</v>
      </c>
      <c r="I76" s="43">
        <v>34571</v>
      </c>
      <c r="J76" s="43">
        <f>16935+14995</f>
        <v>31930</v>
      </c>
      <c r="K76" s="42">
        <f t="shared" si="37"/>
        <v>2000</v>
      </c>
      <c r="L76" s="44">
        <v>2000</v>
      </c>
      <c r="M76" s="44"/>
      <c r="N76" s="44"/>
      <c r="O76" s="42">
        <f t="shared" si="43"/>
        <v>1200</v>
      </c>
      <c r="P76" s="42">
        <f>L76*0.6</f>
        <v>1200</v>
      </c>
      <c r="Q76" s="42">
        <f>R76</f>
        <v>2000</v>
      </c>
      <c r="R76" s="44">
        <v>2000</v>
      </c>
      <c r="S76" s="44">
        <f>I76-16935+13000</f>
        <v>30636</v>
      </c>
      <c r="T76" s="44">
        <f>J76-16935+13000</f>
        <v>27995</v>
      </c>
      <c r="U76" s="18"/>
      <c r="V76" s="43">
        <v>16935</v>
      </c>
      <c r="W76" s="101"/>
      <c r="X76" s="18"/>
      <c r="Y76" s="18"/>
      <c r="Z76" s="18"/>
      <c r="AA76" s="44">
        <v>13000</v>
      </c>
      <c r="AB76" s="18"/>
      <c r="AC76" s="18"/>
      <c r="AD76" s="18"/>
      <c r="AE76" s="42">
        <f t="shared" si="28"/>
        <v>3935</v>
      </c>
      <c r="AF76" s="42">
        <f>V76-AA76</f>
        <v>3935</v>
      </c>
      <c r="AG76" s="18"/>
      <c r="AH76" s="18"/>
      <c r="AI76" s="42">
        <f t="shared" si="35"/>
        <v>3000</v>
      </c>
      <c r="AJ76" s="42">
        <v>3000</v>
      </c>
      <c r="AK76" s="42"/>
      <c r="AL76" s="42"/>
      <c r="AM76" s="42"/>
      <c r="AN76" s="28" t="s">
        <v>44</v>
      </c>
      <c r="AO76" s="20">
        <f>ROUND(V76*0.95-AA76,-2)</f>
        <v>3100</v>
      </c>
    </row>
    <row r="77" spans="1:41" ht="30.75" customHeight="1" x14ac:dyDescent="0.25">
      <c r="A77" s="22" t="s">
        <v>191</v>
      </c>
      <c r="B77" s="23" t="s">
        <v>192</v>
      </c>
      <c r="C77" s="24"/>
      <c r="D77" s="24"/>
      <c r="E77" s="25"/>
      <c r="F77" s="25"/>
      <c r="G77" s="26"/>
      <c r="H77" s="26"/>
      <c r="I77" s="27">
        <f>I78</f>
        <v>20822</v>
      </c>
      <c r="J77" s="27">
        <f t="shared" ref="J77:AM78" si="44">J78</f>
        <v>20822</v>
      </c>
      <c r="K77" s="27">
        <f t="shared" si="44"/>
        <v>8000</v>
      </c>
      <c r="L77" s="27">
        <f t="shared" si="44"/>
        <v>8000</v>
      </c>
      <c r="M77" s="27">
        <f t="shared" si="44"/>
        <v>271</v>
      </c>
      <c r="N77" s="27">
        <f t="shared" si="44"/>
        <v>271</v>
      </c>
      <c r="O77" s="27">
        <f t="shared" si="44"/>
        <v>8000</v>
      </c>
      <c r="P77" s="27">
        <f t="shared" si="44"/>
        <v>8000</v>
      </c>
      <c r="Q77" s="27">
        <f t="shared" si="44"/>
        <v>8000</v>
      </c>
      <c r="R77" s="27">
        <f t="shared" si="44"/>
        <v>8000</v>
      </c>
      <c r="S77" s="27">
        <f t="shared" si="44"/>
        <v>8144</v>
      </c>
      <c r="T77" s="27">
        <f t="shared" si="44"/>
        <v>8144</v>
      </c>
      <c r="U77" s="27">
        <f t="shared" si="44"/>
        <v>0</v>
      </c>
      <c r="V77" s="27">
        <f t="shared" si="44"/>
        <v>20822</v>
      </c>
      <c r="W77" s="27">
        <f t="shared" si="44"/>
        <v>0</v>
      </c>
      <c r="X77" s="27">
        <f t="shared" si="44"/>
        <v>0</v>
      </c>
      <c r="Y77" s="27">
        <f t="shared" si="44"/>
        <v>0</v>
      </c>
      <c r="Z77" s="27">
        <f t="shared" si="44"/>
        <v>0</v>
      </c>
      <c r="AA77" s="27">
        <f t="shared" si="44"/>
        <v>8144</v>
      </c>
      <c r="AB77" s="27">
        <f t="shared" si="44"/>
        <v>0</v>
      </c>
      <c r="AC77" s="27">
        <f t="shared" si="44"/>
        <v>0</v>
      </c>
      <c r="AD77" s="27">
        <f t="shared" si="44"/>
        <v>144</v>
      </c>
      <c r="AE77" s="27">
        <f t="shared" si="44"/>
        <v>12678</v>
      </c>
      <c r="AF77" s="27">
        <f t="shared" si="44"/>
        <v>12678</v>
      </c>
      <c r="AG77" s="27">
        <f t="shared" si="44"/>
        <v>0</v>
      </c>
      <c r="AH77" s="27">
        <f t="shared" si="44"/>
        <v>0</v>
      </c>
      <c r="AI77" s="27">
        <f t="shared" si="44"/>
        <v>9000</v>
      </c>
      <c r="AJ77" s="27">
        <f t="shared" si="44"/>
        <v>0</v>
      </c>
      <c r="AK77" s="27">
        <f t="shared" si="44"/>
        <v>9000</v>
      </c>
      <c r="AL77" s="27">
        <f t="shared" si="44"/>
        <v>0</v>
      </c>
      <c r="AM77" s="27">
        <f t="shared" si="44"/>
        <v>0</v>
      </c>
      <c r="AN77" s="28"/>
      <c r="AO77" s="20">
        <f t="shared" si="34"/>
        <v>10600</v>
      </c>
    </row>
    <row r="78" spans="1:41" ht="27" x14ac:dyDescent="0.25">
      <c r="A78" s="65"/>
      <c r="B78" s="30" t="s">
        <v>93</v>
      </c>
      <c r="C78" s="24"/>
      <c r="D78" s="53"/>
      <c r="E78" s="25"/>
      <c r="F78" s="25"/>
      <c r="G78" s="26"/>
      <c r="H78" s="53"/>
      <c r="I78" s="34">
        <f>I79</f>
        <v>20822</v>
      </c>
      <c r="J78" s="34">
        <f t="shared" si="44"/>
        <v>20822</v>
      </c>
      <c r="K78" s="34">
        <f t="shared" si="44"/>
        <v>8000</v>
      </c>
      <c r="L78" s="34">
        <f t="shared" si="44"/>
        <v>8000</v>
      </c>
      <c r="M78" s="34">
        <f t="shared" si="44"/>
        <v>271</v>
      </c>
      <c r="N78" s="34">
        <f t="shared" si="44"/>
        <v>271</v>
      </c>
      <c r="O78" s="34">
        <f t="shared" si="44"/>
        <v>8000</v>
      </c>
      <c r="P78" s="34">
        <f t="shared" si="44"/>
        <v>8000</v>
      </c>
      <c r="Q78" s="34">
        <f t="shared" si="44"/>
        <v>8000</v>
      </c>
      <c r="R78" s="34">
        <f t="shared" si="44"/>
        <v>8000</v>
      </c>
      <c r="S78" s="34">
        <f t="shared" si="44"/>
        <v>8144</v>
      </c>
      <c r="T78" s="34">
        <f t="shared" si="44"/>
        <v>8144</v>
      </c>
      <c r="U78" s="34">
        <f t="shared" si="44"/>
        <v>0</v>
      </c>
      <c r="V78" s="34">
        <f t="shared" si="44"/>
        <v>20822</v>
      </c>
      <c r="W78" s="34">
        <f t="shared" si="44"/>
        <v>0</v>
      </c>
      <c r="X78" s="34">
        <f t="shared" si="44"/>
        <v>0</v>
      </c>
      <c r="Y78" s="34">
        <f t="shared" si="44"/>
        <v>0</v>
      </c>
      <c r="Z78" s="34">
        <f t="shared" si="44"/>
        <v>0</v>
      </c>
      <c r="AA78" s="34">
        <f t="shared" si="44"/>
        <v>8144</v>
      </c>
      <c r="AB78" s="34">
        <f t="shared" si="44"/>
        <v>0</v>
      </c>
      <c r="AC78" s="34">
        <f t="shared" si="44"/>
        <v>0</v>
      </c>
      <c r="AD78" s="34">
        <f t="shared" si="44"/>
        <v>144</v>
      </c>
      <c r="AE78" s="34">
        <f t="shared" si="44"/>
        <v>12678</v>
      </c>
      <c r="AF78" s="34">
        <f t="shared" si="44"/>
        <v>12678</v>
      </c>
      <c r="AG78" s="34">
        <f t="shared" si="44"/>
        <v>0</v>
      </c>
      <c r="AH78" s="34">
        <f t="shared" si="44"/>
        <v>0</v>
      </c>
      <c r="AI78" s="34">
        <f t="shared" si="44"/>
        <v>9000</v>
      </c>
      <c r="AJ78" s="34">
        <f t="shared" si="44"/>
        <v>0</v>
      </c>
      <c r="AK78" s="34">
        <f t="shared" si="44"/>
        <v>9000</v>
      </c>
      <c r="AL78" s="34">
        <f t="shared" si="44"/>
        <v>0</v>
      </c>
      <c r="AM78" s="34">
        <f t="shared" si="44"/>
        <v>0</v>
      </c>
      <c r="AN78" s="28"/>
      <c r="AO78" s="20">
        <f t="shared" si="34"/>
        <v>10600</v>
      </c>
    </row>
    <row r="79" spans="1:41" ht="38.25" x14ac:dyDescent="0.25">
      <c r="A79" s="89">
        <v>1</v>
      </c>
      <c r="B79" s="92" t="s">
        <v>193</v>
      </c>
      <c r="C79" s="39">
        <v>220220003</v>
      </c>
      <c r="D79" s="93" t="s">
        <v>40</v>
      </c>
      <c r="E79" s="25"/>
      <c r="F79" s="25"/>
      <c r="G79" s="40" t="s">
        <v>194</v>
      </c>
      <c r="H79" s="40" t="s">
        <v>195</v>
      </c>
      <c r="I79" s="62">
        <v>20822</v>
      </c>
      <c r="J79" s="62">
        <v>20822</v>
      </c>
      <c r="K79" s="42">
        <f t="shared" si="37"/>
        <v>8000</v>
      </c>
      <c r="L79" s="44">
        <v>8000</v>
      </c>
      <c r="M79" s="44">
        <v>271</v>
      </c>
      <c r="N79" s="44">
        <v>271</v>
      </c>
      <c r="O79" s="42">
        <f>P79</f>
        <v>8000</v>
      </c>
      <c r="P79" s="44">
        <v>8000</v>
      </c>
      <c r="Q79" s="42">
        <f>R79</f>
        <v>8000</v>
      </c>
      <c r="R79" s="44">
        <v>8000</v>
      </c>
      <c r="S79" s="42">
        <v>8144</v>
      </c>
      <c r="T79" s="42">
        <v>8144</v>
      </c>
      <c r="U79" s="44"/>
      <c r="V79" s="62">
        <v>20822</v>
      </c>
      <c r="W79" s="94"/>
      <c r="X79" s="44"/>
      <c r="Y79" s="44"/>
      <c r="Z79" s="44"/>
      <c r="AA79" s="42">
        <v>8144</v>
      </c>
      <c r="AB79" s="44"/>
      <c r="AC79" s="44"/>
      <c r="AD79" s="44">
        <v>144</v>
      </c>
      <c r="AE79" s="42">
        <f t="shared" si="28"/>
        <v>12678</v>
      </c>
      <c r="AF79" s="42">
        <f t="shared" si="25"/>
        <v>12678</v>
      </c>
      <c r="AG79" s="44"/>
      <c r="AH79" s="44"/>
      <c r="AI79" s="42">
        <f t="shared" si="35"/>
        <v>9000</v>
      </c>
      <c r="AJ79" s="42"/>
      <c r="AK79" s="42">
        <v>9000</v>
      </c>
      <c r="AL79" s="42"/>
      <c r="AM79" s="42"/>
      <c r="AN79" s="28" t="s">
        <v>44</v>
      </c>
      <c r="AO79" s="20">
        <f>ROUND(V79*0.9-AA79,-2)</f>
        <v>10600</v>
      </c>
    </row>
    <row r="80" spans="1:41" x14ac:dyDescent="0.25">
      <c r="A80" s="22" t="s">
        <v>196</v>
      </c>
      <c r="B80" s="23" t="s">
        <v>197</v>
      </c>
      <c r="C80" s="24"/>
      <c r="D80" s="24"/>
      <c r="E80" s="25"/>
      <c r="F80" s="25"/>
      <c r="G80" s="26"/>
      <c r="H80" s="26"/>
      <c r="I80" s="27">
        <f>I81</f>
        <v>90000</v>
      </c>
      <c r="J80" s="27">
        <f t="shared" ref="J80:AL80" si="45">J81</f>
        <v>90000</v>
      </c>
      <c r="K80" s="27">
        <f t="shared" si="45"/>
        <v>34000</v>
      </c>
      <c r="L80" s="27">
        <f t="shared" si="45"/>
        <v>34000</v>
      </c>
      <c r="M80" s="27">
        <f t="shared" si="45"/>
        <v>20000</v>
      </c>
      <c r="N80" s="27">
        <f t="shared" si="45"/>
        <v>20000</v>
      </c>
      <c r="O80" s="27">
        <f t="shared" si="45"/>
        <v>20000</v>
      </c>
      <c r="P80" s="27">
        <f t="shared" si="45"/>
        <v>20000</v>
      </c>
      <c r="Q80" s="27">
        <f t="shared" si="45"/>
        <v>20000</v>
      </c>
      <c r="R80" s="27">
        <f t="shared" si="45"/>
        <v>20000</v>
      </c>
      <c r="S80" s="27">
        <f t="shared" si="45"/>
        <v>51036</v>
      </c>
      <c r="T80" s="27">
        <f t="shared" si="45"/>
        <v>51036</v>
      </c>
      <c r="U80" s="27">
        <f t="shared" si="45"/>
        <v>0</v>
      </c>
      <c r="V80" s="27">
        <f t="shared" si="45"/>
        <v>90000</v>
      </c>
      <c r="W80" s="27">
        <f t="shared" si="45"/>
        <v>0</v>
      </c>
      <c r="X80" s="27">
        <f t="shared" si="45"/>
        <v>0</v>
      </c>
      <c r="Y80" s="27">
        <f t="shared" si="45"/>
        <v>0</v>
      </c>
      <c r="Z80" s="27">
        <f t="shared" si="45"/>
        <v>0</v>
      </c>
      <c r="AA80" s="27">
        <f t="shared" si="45"/>
        <v>51036</v>
      </c>
      <c r="AB80" s="27">
        <f t="shared" si="45"/>
        <v>0</v>
      </c>
      <c r="AC80" s="27">
        <f t="shared" si="45"/>
        <v>0</v>
      </c>
      <c r="AD80" s="27">
        <f t="shared" si="45"/>
        <v>0</v>
      </c>
      <c r="AE80" s="27">
        <f t="shared" si="45"/>
        <v>38964</v>
      </c>
      <c r="AF80" s="27">
        <f t="shared" si="45"/>
        <v>38964</v>
      </c>
      <c r="AG80" s="27">
        <f t="shared" si="45"/>
        <v>0</v>
      </c>
      <c r="AH80" s="27">
        <f t="shared" si="45"/>
        <v>0</v>
      </c>
      <c r="AI80" s="27">
        <f t="shared" si="45"/>
        <v>15000</v>
      </c>
      <c r="AJ80" s="27">
        <f t="shared" si="45"/>
        <v>15000</v>
      </c>
      <c r="AK80" s="27">
        <f t="shared" si="45"/>
        <v>0</v>
      </c>
      <c r="AL80" s="27">
        <f t="shared" si="45"/>
        <v>0</v>
      </c>
      <c r="AM80" s="27"/>
      <c r="AN80" s="28"/>
      <c r="AO80" s="20">
        <f t="shared" si="34"/>
        <v>30000</v>
      </c>
    </row>
    <row r="81" spans="1:43" ht="27" x14ac:dyDescent="0.25">
      <c r="A81" s="65"/>
      <c r="B81" s="30" t="s">
        <v>198</v>
      </c>
      <c r="C81" s="24"/>
      <c r="D81" s="53"/>
      <c r="E81" s="25"/>
      <c r="F81" s="25"/>
      <c r="G81" s="26"/>
      <c r="H81" s="53"/>
      <c r="I81" s="34">
        <f t="shared" ref="I81:AM81" si="46">I82</f>
        <v>90000</v>
      </c>
      <c r="J81" s="34">
        <f t="shared" si="46"/>
        <v>90000</v>
      </c>
      <c r="K81" s="34">
        <f t="shared" si="46"/>
        <v>34000</v>
      </c>
      <c r="L81" s="34">
        <f t="shared" si="46"/>
        <v>34000</v>
      </c>
      <c r="M81" s="34">
        <f t="shared" si="46"/>
        <v>20000</v>
      </c>
      <c r="N81" s="34">
        <f t="shared" si="46"/>
        <v>20000</v>
      </c>
      <c r="O81" s="34">
        <f t="shared" si="46"/>
        <v>20000</v>
      </c>
      <c r="P81" s="34">
        <f t="shared" si="46"/>
        <v>20000</v>
      </c>
      <c r="Q81" s="34">
        <f t="shared" si="46"/>
        <v>20000</v>
      </c>
      <c r="R81" s="34">
        <f t="shared" si="46"/>
        <v>20000</v>
      </c>
      <c r="S81" s="34">
        <f t="shared" si="46"/>
        <v>51036</v>
      </c>
      <c r="T81" s="34">
        <f t="shared" si="46"/>
        <v>51036</v>
      </c>
      <c r="U81" s="34">
        <f t="shared" si="46"/>
        <v>0</v>
      </c>
      <c r="V81" s="34">
        <f t="shared" si="46"/>
        <v>90000</v>
      </c>
      <c r="W81" s="34">
        <f t="shared" si="46"/>
        <v>0</v>
      </c>
      <c r="X81" s="34">
        <f t="shared" si="46"/>
        <v>0</v>
      </c>
      <c r="Y81" s="34">
        <f t="shared" si="46"/>
        <v>0</v>
      </c>
      <c r="Z81" s="34">
        <f t="shared" si="46"/>
        <v>0</v>
      </c>
      <c r="AA81" s="34">
        <f t="shared" si="46"/>
        <v>51036</v>
      </c>
      <c r="AB81" s="34">
        <f t="shared" si="46"/>
        <v>0</v>
      </c>
      <c r="AC81" s="34">
        <f t="shared" si="46"/>
        <v>0</v>
      </c>
      <c r="AD81" s="34">
        <f t="shared" si="46"/>
        <v>0</v>
      </c>
      <c r="AE81" s="34">
        <f t="shared" si="46"/>
        <v>38964</v>
      </c>
      <c r="AF81" s="34">
        <f t="shared" si="46"/>
        <v>38964</v>
      </c>
      <c r="AG81" s="34">
        <f t="shared" si="46"/>
        <v>0</v>
      </c>
      <c r="AH81" s="34">
        <f t="shared" si="46"/>
        <v>0</v>
      </c>
      <c r="AI81" s="34">
        <f t="shared" si="46"/>
        <v>15000</v>
      </c>
      <c r="AJ81" s="34">
        <f t="shared" si="46"/>
        <v>15000</v>
      </c>
      <c r="AK81" s="34">
        <f t="shared" si="46"/>
        <v>0</v>
      </c>
      <c r="AL81" s="34">
        <f t="shared" si="46"/>
        <v>0</v>
      </c>
      <c r="AM81" s="34">
        <f t="shared" si="46"/>
        <v>0</v>
      </c>
      <c r="AN81" s="28"/>
      <c r="AO81" s="20">
        <f t="shared" si="34"/>
        <v>30000</v>
      </c>
    </row>
    <row r="82" spans="1:43" ht="45" customHeight="1" x14ac:dyDescent="0.25">
      <c r="A82" s="89">
        <v>1</v>
      </c>
      <c r="B82" s="100" t="s">
        <v>199</v>
      </c>
      <c r="C82" s="39">
        <v>7904517</v>
      </c>
      <c r="D82" s="66" t="s">
        <v>176</v>
      </c>
      <c r="E82" s="25"/>
      <c r="F82" s="25"/>
      <c r="G82" s="40" t="s">
        <v>42</v>
      </c>
      <c r="H82" s="40" t="s">
        <v>200</v>
      </c>
      <c r="I82" s="47">
        <v>90000</v>
      </c>
      <c r="J82" s="47">
        <v>90000</v>
      </c>
      <c r="K82" s="42">
        <f t="shared" si="37"/>
        <v>34000</v>
      </c>
      <c r="L82" s="44">
        <v>34000</v>
      </c>
      <c r="M82" s="42">
        <f>N82</f>
        <v>20000</v>
      </c>
      <c r="N82" s="44">
        <v>20000</v>
      </c>
      <c r="O82" s="42">
        <f>P82</f>
        <v>20000</v>
      </c>
      <c r="P82" s="44">
        <v>20000</v>
      </c>
      <c r="Q82" s="42">
        <f>R82</f>
        <v>20000</v>
      </c>
      <c r="R82" s="44">
        <v>20000</v>
      </c>
      <c r="S82" s="44">
        <f>34000+16496+540</f>
        <v>51036</v>
      </c>
      <c r="T82" s="44">
        <f>34000+16496+540</f>
        <v>51036</v>
      </c>
      <c r="U82" s="44"/>
      <c r="V82" s="47">
        <v>90000</v>
      </c>
      <c r="W82" s="44"/>
      <c r="X82" s="44"/>
      <c r="Y82" s="44"/>
      <c r="Z82" s="44"/>
      <c r="AA82" s="44">
        <f>34000+16496+540</f>
        <v>51036</v>
      </c>
      <c r="AB82" s="44"/>
      <c r="AC82" s="44"/>
      <c r="AD82" s="44"/>
      <c r="AE82" s="42">
        <f t="shared" si="28"/>
        <v>38964</v>
      </c>
      <c r="AF82" s="42">
        <f t="shared" si="25"/>
        <v>38964</v>
      </c>
      <c r="AG82" s="44"/>
      <c r="AH82" s="44"/>
      <c r="AI82" s="42">
        <f t="shared" si="35"/>
        <v>15000</v>
      </c>
      <c r="AJ82" s="42">
        <v>15000</v>
      </c>
      <c r="AK82" s="42"/>
      <c r="AL82" s="42"/>
      <c r="AM82" s="42"/>
      <c r="AN82" s="28" t="s">
        <v>44</v>
      </c>
      <c r="AO82" s="20">
        <f>ROUND(V82*0.7-AA82,-2)</f>
        <v>12000</v>
      </c>
      <c r="AQ82" s="2">
        <f>90000-89460</f>
        <v>540</v>
      </c>
    </row>
    <row r="83" spans="1:43" x14ac:dyDescent="0.25">
      <c r="A83" s="22" t="s">
        <v>201</v>
      </c>
      <c r="B83" s="23" t="s">
        <v>202</v>
      </c>
      <c r="C83" s="24"/>
      <c r="D83" s="24"/>
      <c r="E83" s="25"/>
      <c r="F83" s="25"/>
      <c r="G83" s="26"/>
      <c r="H83" s="26"/>
      <c r="I83" s="27">
        <f>I84</f>
        <v>26314</v>
      </c>
      <c r="J83" s="27">
        <f t="shared" ref="J83:AM83" si="47">J84</f>
        <v>26314</v>
      </c>
      <c r="K83" s="27">
        <f t="shared" si="47"/>
        <v>16801</v>
      </c>
      <c r="L83" s="27">
        <f t="shared" si="47"/>
        <v>16801</v>
      </c>
      <c r="M83" s="27">
        <f t="shared" si="47"/>
        <v>10601</v>
      </c>
      <c r="N83" s="27">
        <f t="shared" si="47"/>
        <v>10601</v>
      </c>
      <c r="O83" s="27">
        <f t="shared" si="47"/>
        <v>11301</v>
      </c>
      <c r="P83" s="27">
        <f t="shared" si="47"/>
        <v>11301</v>
      </c>
      <c r="Q83" s="27">
        <f t="shared" si="47"/>
        <v>11301</v>
      </c>
      <c r="R83" s="27">
        <f t="shared" si="47"/>
        <v>11301</v>
      </c>
      <c r="S83" s="27">
        <f t="shared" si="47"/>
        <v>17001</v>
      </c>
      <c r="T83" s="27">
        <f t="shared" si="47"/>
        <v>17001</v>
      </c>
      <c r="U83" s="27">
        <f t="shared" si="47"/>
        <v>0</v>
      </c>
      <c r="V83" s="27">
        <f t="shared" si="47"/>
        <v>26314</v>
      </c>
      <c r="W83" s="27">
        <f t="shared" si="47"/>
        <v>0</v>
      </c>
      <c r="X83" s="27">
        <f t="shared" si="47"/>
        <v>0</v>
      </c>
      <c r="Y83" s="27">
        <f t="shared" si="47"/>
        <v>0</v>
      </c>
      <c r="Z83" s="27">
        <f t="shared" si="47"/>
        <v>0</v>
      </c>
      <c r="AA83" s="27">
        <f t="shared" si="47"/>
        <v>20001</v>
      </c>
      <c r="AB83" s="27">
        <f t="shared" si="47"/>
        <v>0</v>
      </c>
      <c r="AC83" s="27">
        <f t="shared" si="47"/>
        <v>0</v>
      </c>
      <c r="AD83" s="27">
        <f t="shared" si="47"/>
        <v>0</v>
      </c>
      <c r="AE83" s="27">
        <f t="shared" si="47"/>
        <v>6313</v>
      </c>
      <c r="AF83" s="27">
        <f t="shared" si="47"/>
        <v>6313</v>
      </c>
      <c r="AG83" s="27">
        <f t="shared" si="47"/>
        <v>0</v>
      </c>
      <c r="AH83" s="27">
        <f t="shared" si="47"/>
        <v>0</v>
      </c>
      <c r="AI83" s="27">
        <f t="shared" si="47"/>
        <v>13631</v>
      </c>
      <c r="AJ83" s="27">
        <f t="shared" si="47"/>
        <v>0</v>
      </c>
      <c r="AK83" s="27">
        <f t="shared" si="47"/>
        <v>13631</v>
      </c>
      <c r="AL83" s="27">
        <f t="shared" si="47"/>
        <v>0</v>
      </c>
      <c r="AM83" s="27">
        <f t="shared" si="47"/>
        <v>0</v>
      </c>
      <c r="AN83" s="28"/>
      <c r="AO83" s="20">
        <f t="shared" si="34"/>
        <v>3700</v>
      </c>
    </row>
    <row r="84" spans="1:43" ht="27" x14ac:dyDescent="0.25">
      <c r="A84" s="65"/>
      <c r="B84" s="30" t="s">
        <v>93</v>
      </c>
      <c r="C84" s="24"/>
      <c r="D84" s="53"/>
      <c r="E84" s="25"/>
      <c r="F84" s="25"/>
      <c r="G84" s="26"/>
      <c r="H84" s="53"/>
      <c r="I84" s="34">
        <f>SUM(I85:I86)</f>
        <v>26314</v>
      </c>
      <c r="J84" s="34">
        <f t="shared" ref="J84:AH84" si="48">SUM(J85:J86)</f>
        <v>26314</v>
      </c>
      <c r="K84" s="34">
        <f t="shared" si="48"/>
        <v>16801</v>
      </c>
      <c r="L84" s="34">
        <f t="shared" si="48"/>
        <v>16801</v>
      </c>
      <c r="M84" s="34">
        <f t="shared" si="48"/>
        <v>10601</v>
      </c>
      <c r="N84" s="34">
        <f t="shared" si="48"/>
        <v>10601</v>
      </c>
      <c r="O84" s="34">
        <f t="shared" si="48"/>
        <v>11301</v>
      </c>
      <c r="P84" s="34">
        <f t="shared" si="48"/>
        <v>11301</v>
      </c>
      <c r="Q84" s="34">
        <f t="shared" si="48"/>
        <v>11301</v>
      </c>
      <c r="R84" s="34">
        <f t="shared" si="48"/>
        <v>11301</v>
      </c>
      <c r="S84" s="34">
        <f t="shared" si="48"/>
        <v>17001</v>
      </c>
      <c r="T84" s="34">
        <f t="shared" si="48"/>
        <v>17001</v>
      </c>
      <c r="U84" s="34">
        <f t="shared" si="48"/>
        <v>0</v>
      </c>
      <c r="V84" s="34">
        <f t="shared" si="48"/>
        <v>26314</v>
      </c>
      <c r="W84" s="34">
        <f t="shared" si="48"/>
        <v>0</v>
      </c>
      <c r="X84" s="34">
        <f t="shared" si="48"/>
        <v>0</v>
      </c>
      <c r="Y84" s="34">
        <f t="shared" si="48"/>
        <v>0</v>
      </c>
      <c r="Z84" s="34">
        <f t="shared" si="48"/>
        <v>0</v>
      </c>
      <c r="AA84" s="34">
        <f t="shared" si="48"/>
        <v>20001</v>
      </c>
      <c r="AB84" s="34">
        <f t="shared" si="48"/>
        <v>0</v>
      </c>
      <c r="AC84" s="34">
        <f t="shared" si="48"/>
        <v>0</v>
      </c>
      <c r="AD84" s="34">
        <f t="shared" si="48"/>
        <v>0</v>
      </c>
      <c r="AE84" s="34">
        <f t="shared" si="48"/>
        <v>6313</v>
      </c>
      <c r="AF84" s="34">
        <f t="shared" si="48"/>
        <v>6313</v>
      </c>
      <c r="AG84" s="34">
        <f t="shared" si="48"/>
        <v>0</v>
      </c>
      <c r="AH84" s="34">
        <f t="shared" si="48"/>
        <v>0</v>
      </c>
      <c r="AI84" s="34">
        <f>SUM(AI85:AI87)</f>
        <v>13631</v>
      </c>
      <c r="AJ84" s="34">
        <f t="shared" ref="AJ84:AM84" si="49">SUM(AJ85:AJ87)</f>
        <v>0</v>
      </c>
      <c r="AK84" s="34">
        <f t="shared" si="49"/>
        <v>13631</v>
      </c>
      <c r="AL84" s="34">
        <f t="shared" si="49"/>
        <v>0</v>
      </c>
      <c r="AM84" s="34">
        <f t="shared" si="49"/>
        <v>0</v>
      </c>
      <c r="AN84" s="28"/>
      <c r="AO84" s="20">
        <f t="shared" si="34"/>
        <v>3700</v>
      </c>
    </row>
    <row r="85" spans="1:43" ht="38.25" x14ac:dyDescent="0.25">
      <c r="A85" s="28">
        <v>1</v>
      </c>
      <c r="B85" s="51" t="s">
        <v>203</v>
      </c>
      <c r="C85" s="40">
        <v>7953166</v>
      </c>
      <c r="D85" s="40" t="s">
        <v>40</v>
      </c>
      <c r="E85" s="46" t="s">
        <v>204</v>
      </c>
      <c r="F85" s="41"/>
      <c r="G85" s="66" t="s">
        <v>205</v>
      </c>
      <c r="H85" s="40" t="s">
        <v>206</v>
      </c>
      <c r="I85" s="102">
        <v>8900</v>
      </c>
      <c r="J85" s="102">
        <v>8900</v>
      </c>
      <c r="K85" s="44">
        <v>6301</v>
      </c>
      <c r="L85" s="44">
        <v>6301</v>
      </c>
      <c r="M85" s="44">
        <v>2601</v>
      </c>
      <c r="N85" s="44">
        <v>2601</v>
      </c>
      <c r="O85" s="44">
        <v>3301</v>
      </c>
      <c r="P85" s="44">
        <v>3301</v>
      </c>
      <c r="Q85" s="44">
        <v>3301</v>
      </c>
      <c r="R85" s="44">
        <v>3301</v>
      </c>
      <c r="S85" s="44">
        <v>3301</v>
      </c>
      <c r="T85" s="44">
        <v>3301</v>
      </c>
      <c r="U85" s="42"/>
      <c r="V85" s="44">
        <v>8900</v>
      </c>
      <c r="W85" s="42"/>
      <c r="X85" s="44"/>
      <c r="Y85" s="42"/>
      <c r="Z85" s="44"/>
      <c r="AA85" s="44">
        <v>6301</v>
      </c>
      <c r="AB85" s="44"/>
      <c r="AC85" s="42"/>
      <c r="AD85" s="44"/>
      <c r="AE85" s="42">
        <f t="shared" si="28"/>
        <v>2599</v>
      </c>
      <c r="AF85" s="44">
        <f t="shared" ref="AF85:AF142" si="50">V85-AA85</f>
        <v>2599</v>
      </c>
      <c r="AG85" s="42"/>
      <c r="AH85" s="44"/>
      <c r="AI85" s="42">
        <f t="shared" si="35"/>
        <v>2000</v>
      </c>
      <c r="AJ85" s="44"/>
      <c r="AK85" s="44">
        <v>2000</v>
      </c>
      <c r="AL85" s="44"/>
      <c r="AM85" s="44"/>
      <c r="AN85" s="28" t="s">
        <v>44</v>
      </c>
      <c r="AO85" s="20">
        <f>ROUND(V85*0.95-AA85,-2)</f>
        <v>2200</v>
      </c>
    </row>
    <row r="86" spans="1:43" ht="33.75" x14ac:dyDescent="0.25">
      <c r="A86" s="89">
        <v>2</v>
      </c>
      <c r="B86" s="82" t="s">
        <v>207</v>
      </c>
      <c r="C86" s="39">
        <v>8009688</v>
      </c>
      <c r="D86" s="40" t="s">
        <v>40</v>
      </c>
      <c r="E86" s="25"/>
      <c r="F86" s="25"/>
      <c r="G86" s="66" t="s">
        <v>205</v>
      </c>
      <c r="H86" s="56" t="s">
        <v>208</v>
      </c>
      <c r="I86" s="57">
        <v>17414</v>
      </c>
      <c r="J86" s="57">
        <v>17414</v>
      </c>
      <c r="K86" s="42">
        <f t="shared" si="37"/>
        <v>10500</v>
      </c>
      <c r="L86" s="44">
        <v>10500</v>
      </c>
      <c r="M86" s="42">
        <f>N86</f>
        <v>8000</v>
      </c>
      <c r="N86" s="44">
        <v>8000</v>
      </c>
      <c r="O86" s="42">
        <f>P86</f>
        <v>8000</v>
      </c>
      <c r="P86" s="44">
        <v>8000</v>
      </c>
      <c r="Q86" s="42">
        <f>R86</f>
        <v>8000</v>
      </c>
      <c r="R86" s="44">
        <v>8000</v>
      </c>
      <c r="S86" s="44">
        <v>13700</v>
      </c>
      <c r="T86" s="44">
        <v>13700</v>
      </c>
      <c r="U86" s="42"/>
      <c r="V86" s="44">
        <v>17414</v>
      </c>
      <c r="W86" s="42"/>
      <c r="X86" s="44"/>
      <c r="Y86" s="42"/>
      <c r="Z86" s="44"/>
      <c r="AA86" s="44">
        <v>13700</v>
      </c>
      <c r="AB86" s="44"/>
      <c r="AC86" s="42"/>
      <c r="AD86" s="44"/>
      <c r="AE86" s="42">
        <f t="shared" si="28"/>
        <v>3714</v>
      </c>
      <c r="AF86" s="44">
        <f t="shared" si="50"/>
        <v>3714</v>
      </c>
      <c r="AG86" s="42"/>
      <c r="AH86" s="44"/>
      <c r="AI86" s="42">
        <f t="shared" si="35"/>
        <v>2800</v>
      </c>
      <c r="AJ86" s="44"/>
      <c r="AK86" s="44">
        <v>2800</v>
      </c>
      <c r="AL86" s="44"/>
      <c r="AM86" s="44"/>
      <c r="AN86" s="28" t="s">
        <v>44</v>
      </c>
      <c r="AO86" s="20">
        <f>ROUND(V86*0.95-AA86,-2)</f>
        <v>2800</v>
      </c>
    </row>
    <row r="87" spans="1:43" ht="76.5" x14ac:dyDescent="0.25">
      <c r="A87" s="89">
        <v>3</v>
      </c>
      <c r="B87" s="82" t="s">
        <v>209</v>
      </c>
      <c r="C87" s="39"/>
      <c r="D87" s="40" t="s">
        <v>40</v>
      </c>
      <c r="E87" s="25"/>
      <c r="F87" s="25"/>
      <c r="G87" s="66" t="s">
        <v>205</v>
      </c>
      <c r="H87" s="56"/>
      <c r="I87" s="57">
        <v>15979</v>
      </c>
      <c r="J87" s="57">
        <v>15979</v>
      </c>
      <c r="L87" s="44"/>
      <c r="M87" s="42"/>
      <c r="N87" s="44"/>
      <c r="O87" s="42"/>
      <c r="P87" s="44"/>
      <c r="Q87" s="42"/>
      <c r="R87" s="44"/>
      <c r="S87" s="44"/>
      <c r="T87" s="44"/>
      <c r="U87" s="42"/>
      <c r="V87" s="57">
        <v>15979</v>
      </c>
      <c r="W87" s="42"/>
      <c r="X87" s="44"/>
      <c r="Y87" s="42"/>
      <c r="Z87" s="44"/>
      <c r="AA87" s="44"/>
      <c r="AB87" s="44"/>
      <c r="AC87" s="42"/>
      <c r="AD87" s="44"/>
      <c r="AE87" s="42"/>
      <c r="AF87" s="44"/>
      <c r="AG87" s="42"/>
      <c r="AH87" s="44"/>
      <c r="AI87" s="42">
        <f t="shared" si="35"/>
        <v>8831</v>
      </c>
      <c r="AJ87" s="44"/>
      <c r="AK87" s="44">
        <v>8831</v>
      </c>
      <c r="AL87" s="44"/>
      <c r="AM87" s="44"/>
      <c r="AN87" s="41" t="s">
        <v>210</v>
      </c>
      <c r="AO87" s="20"/>
    </row>
    <row r="88" spans="1:43" ht="27" customHeight="1" x14ac:dyDescent="0.25">
      <c r="A88" s="22" t="s">
        <v>211</v>
      </c>
      <c r="B88" s="23" t="s">
        <v>212</v>
      </c>
      <c r="C88" s="24"/>
      <c r="D88" s="24"/>
      <c r="E88" s="25"/>
      <c r="F88" s="25"/>
      <c r="G88" s="26"/>
      <c r="H88" s="26"/>
      <c r="I88" s="27">
        <f>I89</f>
        <v>181981</v>
      </c>
      <c r="J88" s="27">
        <f t="shared" ref="J88:AM89" si="51">J89</f>
        <v>181981</v>
      </c>
      <c r="K88" s="27">
        <f t="shared" si="51"/>
        <v>8000</v>
      </c>
      <c r="L88" s="27">
        <f t="shared" si="51"/>
        <v>8000</v>
      </c>
      <c r="M88" s="27">
        <f t="shared" si="51"/>
        <v>500</v>
      </c>
      <c r="N88" s="27">
        <f t="shared" si="51"/>
        <v>500</v>
      </c>
      <c r="O88" s="27">
        <f t="shared" si="51"/>
        <v>4800</v>
      </c>
      <c r="P88" s="27">
        <f t="shared" si="51"/>
        <v>4800</v>
      </c>
      <c r="Q88" s="27">
        <f t="shared" si="51"/>
        <v>20000</v>
      </c>
      <c r="R88" s="27">
        <f t="shared" si="51"/>
        <v>20000</v>
      </c>
      <c r="S88" s="27">
        <f t="shared" si="51"/>
        <v>40840</v>
      </c>
      <c r="T88" s="27">
        <f t="shared" si="51"/>
        <v>40840</v>
      </c>
      <c r="U88" s="27">
        <f t="shared" si="51"/>
        <v>0</v>
      </c>
      <c r="V88" s="27">
        <f t="shared" si="51"/>
        <v>129141</v>
      </c>
      <c r="W88" s="27">
        <f t="shared" si="51"/>
        <v>0</v>
      </c>
      <c r="X88" s="27">
        <f t="shared" si="51"/>
        <v>0</v>
      </c>
      <c r="Y88" s="27">
        <f t="shared" si="51"/>
        <v>0</v>
      </c>
      <c r="Z88" s="27">
        <f t="shared" si="51"/>
        <v>0</v>
      </c>
      <c r="AA88" s="27">
        <f t="shared" si="51"/>
        <v>10000</v>
      </c>
      <c r="AB88" s="27">
        <f t="shared" si="51"/>
        <v>0</v>
      </c>
      <c r="AC88" s="27">
        <f t="shared" si="51"/>
        <v>0</v>
      </c>
      <c r="AD88" s="27">
        <f t="shared" si="51"/>
        <v>0</v>
      </c>
      <c r="AE88" s="27">
        <f t="shared" si="51"/>
        <v>119141</v>
      </c>
      <c r="AF88" s="27">
        <f t="shared" si="51"/>
        <v>119141</v>
      </c>
      <c r="AG88" s="27">
        <f t="shared" si="51"/>
        <v>0</v>
      </c>
      <c r="AH88" s="27">
        <f t="shared" si="51"/>
        <v>0</v>
      </c>
      <c r="AI88" s="27">
        <f t="shared" si="51"/>
        <v>50000</v>
      </c>
      <c r="AJ88" s="27">
        <f t="shared" si="51"/>
        <v>12000</v>
      </c>
      <c r="AK88" s="27">
        <f t="shared" si="51"/>
        <v>25000</v>
      </c>
      <c r="AL88" s="27">
        <f t="shared" si="51"/>
        <v>0</v>
      </c>
      <c r="AM88" s="27">
        <f t="shared" si="51"/>
        <v>13000</v>
      </c>
      <c r="AN88" s="28"/>
      <c r="AO88" s="20">
        <f t="shared" si="34"/>
        <v>106200</v>
      </c>
    </row>
    <row r="89" spans="1:43" ht="27" x14ac:dyDescent="0.25">
      <c r="A89" s="65"/>
      <c r="B89" s="30" t="s">
        <v>198</v>
      </c>
      <c r="C89" s="24"/>
      <c r="D89" s="53"/>
      <c r="E89" s="25"/>
      <c r="F89" s="25"/>
      <c r="G89" s="26"/>
      <c r="H89" s="53"/>
      <c r="I89" s="34">
        <f>I90</f>
        <v>181981</v>
      </c>
      <c r="J89" s="34">
        <f t="shared" si="51"/>
        <v>181981</v>
      </c>
      <c r="K89" s="34">
        <f t="shared" si="51"/>
        <v>8000</v>
      </c>
      <c r="L89" s="34">
        <f t="shared" si="51"/>
        <v>8000</v>
      </c>
      <c r="M89" s="34">
        <f t="shared" si="51"/>
        <v>500</v>
      </c>
      <c r="N89" s="34">
        <f t="shared" si="51"/>
        <v>500</v>
      </c>
      <c r="O89" s="34">
        <f t="shared" si="51"/>
        <v>4800</v>
      </c>
      <c r="P89" s="34">
        <f t="shared" si="51"/>
        <v>4800</v>
      </c>
      <c r="Q89" s="34">
        <f t="shared" si="51"/>
        <v>20000</v>
      </c>
      <c r="R89" s="34">
        <f t="shared" si="51"/>
        <v>20000</v>
      </c>
      <c r="S89" s="34">
        <f t="shared" si="51"/>
        <v>40840</v>
      </c>
      <c r="T89" s="34">
        <f t="shared" si="51"/>
        <v>40840</v>
      </c>
      <c r="U89" s="34">
        <f t="shared" si="51"/>
        <v>0</v>
      </c>
      <c r="V89" s="34">
        <f t="shared" si="51"/>
        <v>129141</v>
      </c>
      <c r="W89" s="34">
        <f t="shared" si="51"/>
        <v>0</v>
      </c>
      <c r="X89" s="34">
        <f t="shared" si="51"/>
        <v>0</v>
      </c>
      <c r="Y89" s="34">
        <f t="shared" si="51"/>
        <v>0</v>
      </c>
      <c r="Z89" s="34">
        <f t="shared" si="51"/>
        <v>0</v>
      </c>
      <c r="AA89" s="34">
        <f t="shared" si="51"/>
        <v>10000</v>
      </c>
      <c r="AB89" s="34">
        <f t="shared" si="51"/>
        <v>0</v>
      </c>
      <c r="AC89" s="34">
        <f t="shared" si="51"/>
        <v>0</v>
      </c>
      <c r="AD89" s="34">
        <f t="shared" si="51"/>
        <v>0</v>
      </c>
      <c r="AE89" s="34">
        <f t="shared" si="51"/>
        <v>119141</v>
      </c>
      <c r="AF89" s="34">
        <f t="shared" si="51"/>
        <v>119141</v>
      </c>
      <c r="AG89" s="34">
        <f t="shared" si="51"/>
        <v>0</v>
      </c>
      <c r="AH89" s="34">
        <f t="shared" si="51"/>
        <v>0</v>
      </c>
      <c r="AI89" s="34">
        <f t="shared" si="51"/>
        <v>50000</v>
      </c>
      <c r="AJ89" s="34">
        <f t="shared" si="51"/>
        <v>12000</v>
      </c>
      <c r="AK89" s="34">
        <f t="shared" si="51"/>
        <v>25000</v>
      </c>
      <c r="AL89" s="34">
        <f t="shared" si="51"/>
        <v>0</v>
      </c>
      <c r="AM89" s="34">
        <f t="shared" si="51"/>
        <v>13000</v>
      </c>
      <c r="AN89" s="28"/>
      <c r="AO89" s="20">
        <f t="shared" si="34"/>
        <v>106200</v>
      </c>
    </row>
    <row r="90" spans="1:43" ht="56.25" x14ac:dyDescent="0.25">
      <c r="A90" s="89">
        <v>1</v>
      </c>
      <c r="B90" s="92" t="s">
        <v>213</v>
      </c>
      <c r="C90" s="24">
        <v>7050591</v>
      </c>
      <c r="D90" s="40" t="s">
        <v>40</v>
      </c>
      <c r="E90" s="25"/>
      <c r="F90" s="25"/>
      <c r="G90" s="40" t="s">
        <v>42</v>
      </c>
      <c r="H90" s="56" t="s">
        <v>214</v>
      </c>
      <c r="I90" s="62">
        <v>181981</v>
      </c>
      <c r="J90" s="62">
        <v>181981</v>
      </c>
      <c r="K90" s="42">
        <f t="shared" ref="K90:K150" si="52">L90</f>
        <v>8000</v>
      </c>
      <c r="L90" s="44">
        <v>8000</v>
      </c>
      <c r="M90" s="44">
        <f>N90</f>
        <v>500</v>
      </c>
      <c r="N90" s="44">
        <v>500</v>
      </c>
      <c r="O90" s="42">
        <f>P90</f>
        <v>4800</v>
      </c>
      <c r="P90" s="42">
        <f>L90*0.6</f>
        <v>4800</v>
      </c>
      <c r="Q90" s="42">
        <f>R90</f>
        <v>20000</v>
      </c>
      <c r="R90" s="44">
        <v>20000</v>
      </c>
      <c r="S90" s="42">
        <f>I90-129141-12000</f>
        <v>40840</v>
      </c>
      <c r="T90" s="42">
        <f>J90-129141-12000</f>
        <v>40840</v>
      </c>
      <c r="U90" s="34"/>
      <c r="V90" s="62">
        <v>129141</v>
      </c>
      <c r="W90" s="62"/>
      <c r="X90" s="62"/>
      <c r="Y90" s="62"/>
      <c r="Z90" s="62"/>
      <c r="AA90" s="62">
        <f>22000-12000</f>
        <v>10000</v>
      </c>
      <c r="AB90" s="62"/>
      <c r="AC90" s="62"/>
      <c r="AD90" s="62"/>
      <c r="AE90" s="42">
        <f t="shared" ref="AE90:AE150" si="53">AF90</f>
        <v>119141</v>
      </c>
      <c r="AF90" s="42">
        <f t="shared" si="50"/>
        <v>119141</v>
      </c>
      <c r="AG90" s="62"/>
      <c r="AH90" s="62"/>
      <c r="AI90" s="42">
        <f t="shared" si="35"/>
        <v>50000</v>
      </c>
      <c r="AJ90" s="42">
        <v>12000</v>
      </c>
      <c r="AK90" s="42">
        <v>25000</v>
      </c>
      <c r="AL90" s="42"/>
      <c r="AM90" s="42">
        <f>20000-7000</f>
        <v>13000</v>
      </c>
      <c r="AN90" s="28" t="s">
        <v>215</v>
      </c>
      <c r="AO90" s="20">
        <f>ROUND(V90*0.6-AA90,-2)</f>
        <v>67500</v>
      </c>
      <c r="AP90" s="2">
        <f>AI90-AO90</f>
        <v>-17500</v>
      </c>
    </row>
    <row r="91" spans="1:43" ht="27" customHeight="1" x14ac:dyDescent="0.25">
      <c r="A91" s="22" t="s">
        <v>216</v>
      </c>
      <c r="B91" s="23" t="s">
        <v>217</v>
      </c>
      <c r="C91" s="104"/>
      <c r="D91" s="26"/>
      <c r="E91" s="25"/>
      <c r="F91" s="25"/>
      <c r="G91" s="26"/>
      <c r="H91" s="25"/>
      <c r="I91" s="27">
        <f>I92</f>
        <v>38000</v>
      </c>
      <c r="J91" s="27">
        <f t="shared" ref="J91:AM92" si="54">J92</f>
        <v>38000</v>
      </c>
      <c r="K91" s="27">
        <f t="shared" si="54"/>
        <v>11000</v>
      </c>
      <c r="L91" s="27">
        <f t="shared" si="54"/>
        <v>11000</v>
      </c>
      <c r="M91" s="27">
        <f t="shared" si="54"/>
        <v>400</v>
      </c>
      <c r="N91" s="27">
        <f t="shared" si="54"/>
        <v>400</v>
      </c>
      <c r="O91" s="27">
        <f t="shared" si="54"/>
        <v>6600</v>
      </c>
      <c r="P91" s="27">
        <f t="shared" si="54"/>
        <v>6600</v>
      </c>
      <c r="Q91" s="27">
        <f t="shared" si="54"/>
        <v>11000</v>
      </c>
      <c r="R91" s="27">
        <f t="shared" si="54"/>
        <v>11000</v>
      </c>
      <c r="S91" s="27">
        <f t="shared" si="54"/>
        <v>18400</v>
      </c>
      <c r="T91" s="27">
        <f t="shared" si="54"/>
        <v>18400</v>
      </c>
      <c r="U91" s="27">
        <f t="shared" si="54"/>
        <v>0</v>
      </c>
      <c r="V91" s="27">
        <f t="shared" si="54"/>
        <v>38000</v>
      </c>
      <c r="W91" s="27">
        <f t="shared" si="54"/>
        <v>0</v>
      </c>
      <c r="X91" s="27">
        <f t="shared" si="54"/>
        <v>0</v>
      </c>
      <c r="Y91" s="27">
        <f t="shared" si="54"/>
        <v>0</v>
      </c>
      <c r="Z91" s="27">
        <f t="shared" si="54"/>
        <v>0</v>
      </c>
      <c r="AA91" s="27">
        <f t="shared" si="54"/>
        <v>18400</v>
      </c>
      <c r="AB91" s="27">
        <f t="shared" si="54"/>
        <v>0</v>
      </c>
      <c r="AC91" s="27">
        <f t="shared" si="54"/>
        <v>0</v>
      </c>
      <c r="AD91" s="27">
        <f t="shared" si="54"/>
        <v>0</v>
      </c>
      <c r="AE91" s="27">
        <f t="shared" si="54"/>
        <v>19600</v>
      </c>
      <c r="AF91" s="27">
        <f t="shared" si="54"/>
        <v>19600</v>
      </c>
      <c r="AG91" s="27">
        <f t="shared" si="54"/>
        <v>0</v>
      </c>
      <c r="AH91" s="27">
        <f t="shared" si="54"/>
        <v>0</v>
      </c>
      <c r="AI91" s="27">
        <f t="shared" si="54"/>
        <v>17000</v>
      </c>
      <c r="AJ91" s="27">
        <f t="shared" si="54"/>
        <v>11200</v>
      </c>
      <c r="AK91" s="27">
        <f t="shared" si="54"/>
        <v>5800</v>
      </c>
      <c r="AL91" s="27">
        <f t="shared" si="54"/>
        <v>0</v>
      </c>
      <c r="AM91" s="27">
        <f t="shared" si="54"/>
        <v>0</v>
      </c>
      <c r="AN91" s="28"/>
      <c r="AO91" s="20">
        <f t="shared" si="34"/>
        <v>15800</v>
      </c>
    </row>
    <row r="92" spans="1:43" x14ac:dyDescent="0.25">
      <c r="A92" s="65"/>
      <c r="B92" s="30" t="s">
        <v>218</v>
      </c>
      <c r="C92" s="28"/>
      <c r="D92" s="53"/>
      <c r="E92" s="25"/>
      <c r="F92" s="25"/>
      <c r="G92" s="26"/>
      <c r="H92" s="53"/>
      <c r="I92" s="34">
        <f>I93</f>
        <v>38000</v>
      </c>
      <c r="J92" s="34">
        <f t="shared" si="54"/>
        <v>38000</v>
      </c>
      <c r="K92" s="34">
        <f t="shared" si="54"/>
        <v>11000</v>
      </c>
      <c r="L92" s="34">
        <f t="shared" si="54"/>
        <v>11000</v>
      </c>
      <c r="M92" s="34">
        <f t="shared" si="54"/>
        <v>400</v>
      </c>
      <c r="N92" s="34">
        <f t="shared" si="54"/>
        <v>400</v>
      </c>
      <c r="O92" s="34">
        <f t="shared" si="54"/>
        <v>6600</v>
      </c>
      <c r="P92" s="34">
        <f t="shared" si="54"/>
        <v>6600</v>
      </c>
      <c r="Q92" s="34">
        <f t="shared" si="54"/>
        <v>11000</v>
      </c>
      <c r="R92" s="34">
        <f t="shared" si="54"/>
        <v>11000</v>
      </c>
      <c r="S92" s="34">
        <f t="shared" si="54"/>
        <v>18400</v>
      </c>
      <c r="T92" s="34">
        <f t="shared" si="54"/>
        <v>18400</v>
      </c>
      <c r="U92" s="34">
        <f t="shared" si="54"/>
        <v>0</v>
      </c>
      <c r="V92" s="34">
        <f t="shared" si="54"/>
        <v>38000</v>
      </c>
      <c r="W92" s="34">
        <f t="shared" si="54"/>
        <v>0</v>
      </c>
      <c r="X92" s="34">
        <f t="shared" si="54"/>
        <v>0</v>
      </c>
      <c r="Y92" s="34">
        <f t="shared" si="54"/>
        <v>0</v>
      </c>
      <c r="Z92" s="34">
        <f t="shared" si="54"/>
        <v>0</v>
      </c>
      <c r="AA92" s="34">
        <f t="shared" si="54"/>
        <v>18400</v>
      </c>
      <c r="AB92" s="34">
        <f t="shared" si="54"/>
        <v>0</v>
      </c>
      <c r="AC92" s="34">
        <f t="shared" si="54"/>
        <v>0</v>
      </c>
      <c r="AD92" s="34">
        <f t="shared" si="54"/>
        <v>0</v>
      </c>
      <c r="AE92" s="34">
        <f t="shared" si="54"/>
        <v>19600</v>
      </c>
      <c r="AF92" s="34">
        <f t="shared" si="54"/>
        <v>19600</v>
      </c>
      <c r="AG92" s="34">
        <f t="shared" si="54"/>
        <v>0</v>
      </c>
      <c r="AH92" s="34">
        <f t="shared" si="54"/>
        <v>0</v>
      </c>
      <c r="AI92" s="34">
        <f t="shared" si="54"/>
        <v>17000</v>
      </c>
      <c r="AJ92" s="34">
        <f t="shared" si="54"/>
        <v>11200</v>
      </c>
      <c r="AK92" s="34">
        <f t="shared" si="54"/>
        <v>5800</v>
      </c>
      <c r="AL92" s="34">
        <f t="shared" si="54"/>
        <v>0</v>
      </c>
      <c r="AM92" s="34">
        <f t="shared" si="54"/>
        <v>0</v>
      </c>
      <c r="AN92" s="28"/>
      <c r="AO92" s="20">
        <f t="shared" si="34"/>
        <v>15800</v>
      </c>
    </row>
    <row r="93" spans="1:43" ht="44.25" customHeight="1" x14ac:dyDescent="0.25">
      <c r="A93" s="89">
        <v>1</v>
      </c>
      <c r="B93" s="100" t="s">
        <v>219</v>
      </c>
      <c r="C93" s="41">
        <v>7940856</v>
      </c>
      <c r="D93" s="66" t="s">
        <v>40</v>
      </c>
      <c r="E93" s="25"/>
      <c r="F93" s="25"/>
      <c r="G93" s="40" t="s">
        <v>42</v>
      </c>
      <c r="H93" s="105" t="s">
        <v>127</v>
      </c>
      <c r="I93" s="43">
        <v>38000</v>
      </c>
      <c r="J93" s="43">
        <v>38000</v>
      </c>
      <c r="K93" s="42">
        <f t="shared" ref="K93" si="55">L93</f>
        <v>11000</v>
      </c>
      <c r="L93" s="43">
        <v>11000</v>
      </c>
      <c r="M93" s="43">
        <v>400</v>
      </c>
      <c r="N93" s="43">
        <v>400</v>
      </c>
      <c r="O93" s="42">
        <f>P93</f>
        <v>6600</v>
      </c>
      <c r="P93" s="42">
        <f>L93*0.6</f>
        <v>6600</v>
      </c>
      <c r="Q93" s="42">
        <f>R93</f>
        <v>11000</v>
      </c>
      <c r="R93" s="43">
        <v>11000</v>
      </c>
      <c r="S93" s="43">
        <v>18400</v>
      </c>
      <c r="T93" s="43">
        <v>18400</v>
      </c>
      <c r="U93" s="44"/>
      <c r="V93" s="43">
        <v>38000</v>
      </c>
      <c r="W93" s="44"/>
      <c r="X93" s="44"/>
      <c r="Y93" s="44"/>
      <c r="Z93" s="44"/>
      <c r="AA93" s="43">
        <v>18400</v>
      </c>
      <c r="AB93" s="44"/>
      <c r="AC93" s="44"/>
      <c r="AD93" s="44"/>
      <c r="AE93" s="42">
        <f t="shared" ref="AE93" si="56">AF93</f>
        <v>19600</v>
      </c>
      <c r="AF93" s="42">
        <f t="shared" ref="AF93" si="57">V93-AA93</f>
        <v>19600</v>
      </c>
      <c r="AG93" s="44"/>
      <c r="AH93" s="44"/>
      <c r="AI93" s="42">
        <f t="shared" ref="AI93" si="58">SUM(AJ93:AM93)</f>
        <v>17000</v>
      </c>
      <c r="AJ93" s="42">
        <f>10300+900</f>
        <v>11200</v>
      </c>
      <c r="AK93" s="42">
        <f>6700-900</f>
        <v>5800</v>
      </c>
      <c r="AL93" s="42"/>
      <c r="AM93" s="42"/>
      <c r="AN93" s="28" t="s">
        <v>44</v>
      </c>
      <c r="AO93" s="20">
        <f>ROUND(V93*0.95-AA93,-2)</f>
        <v>17700</v>
      </c>
    </row>
    <row r="94" spans="1:43" ht="29.25" customHeight="1" x14ac:dyDescent="0.25">
      <c r="A94" s="22" t="s">
        <v>220</v>
      </c>
      <c r="B94" s="23" t="s">
        <v>221</v>
      </c>
      <c r="C94" s="24"/>
      <c r="D94" s="24"/>
      <c r="E94" s="25"/>
      <c r="F94" s="25"/>
      <c r="G94" s="26"/>
      <c r="H94" s="26"/>
      <c r="I94" s="27">
        <f t="shared" ref="I94:AM94" si="59">I95+I109+I113+I117+I121+I126+I130+I134+I139+I141+I143+I147+I151+I153</f>
        <v>708954</v>
      </c>
      <c r="J94" s="27">
        <f t="shared" si="59"/>
        <v>621555</v>
      </c>
      <c r="K94" s="27">
        <f t="shared" si="59"/>
        <v>205762.432</v>
      </c>
      <c r="L94" s="27">
        <f t="shared" si="59"/>
        <v>205762.432</v>
      </c>
      <c r="M94" s="27">
        <f t="shared" si="59"/>
        <v>85463</v>
      </c>
      <c r="N94" s="27">
        <f t="shared" si="59"/>
        <v>85463</v>
      </c>
      <c r="O94" s="27">
        <f t="shared" si="59"/>
        <v>131603.6</v>
      </c>
      <c r="P94" s="27">
        <f t="shared" si="59"/>
        <v>131603.6</v>
      </c>
      <c r="Q94" s="27">
        <f t="shared" si="59"/>
        <v>170511</v>
      </c>
      <c r="R94" s="27">
        <f t="shared" si="59"/>
        <v>170511</v>
      </c>
      <c r="S94" s="27">
        <f t="shared" si="59"/>
        <v>333666.43200000003</v>
      </c>
      <c r="T94" s="27">
        <f t="shared" si="59"/>
        <v>334666.43200000003</v>
      </c>
      <c r="U94" s="27">
        <f t="shared" si="59"/>
        <v>0</v>
      </c>
      <c r="V94" s="27">
        <f t="shared" si="59"/>
        <v>621754</v>
      </c>
      <c r="W94" s="27">
        <f t="shared" si="59"/>
        <v>0</v>
      </c>
      <c r="X94" s="27">
        <f t="shared" si="59"/>
        <v>0</v>
      </c>
      <c r="Y94" s="27">
        <f t="shared" si="59"/>
        <v>0</v>
      </c>
      <c r="Z94" s="27">
        <f t="shared" si="59"/>
        <v>0</v>
      </c>
      <c r="AA94" s="27">
        <f t="shared" si="59"/>
        <v>334665.973</v>
      </c>
      <c r="AB94" s="27">
        <f t="shared" si="59"/>
        <v>0</v>
      </c>
      <c r="AC94" s="27">
        <f t="shared" si="59"/>
        <v>0</v>
      </c>
      <c r="AD94" s="27">
        <f t="shared" si="59"/>
        <v>0</v>
      </c>
      <c r="AE94" s="27">
        <f t="shared" si="59"/>
        <v>286889.027</v>
      </c>
      <c r="AF94" s="27">
        <f t="shared" si="59"/>
        <v>286889.027</v>
      </c>
      <c r="AG94" s="27">
        <f t="shared" si="59"/>
        <v>0</v>
      </c>
      <c r="AH94" s="27">
        <f t="shared" si="59"/>
        <v>0</v>
      </c>
      <c r="AI94" s="27">
        <f t="shared" si="59"/>
        <v>227700</v>
      </c>
      <c r="AJ94" s="27">
        <f t="shared" si="59"/>
        <v>227700</v>
      </c>
      <c r="AK94" s="27">
        <f t="shared" si="59"/>
        <v>0</v>
      </c>
      <c r="AL94" s="27">
        <f t="shared" si="59"/>
        <v>0</v>
      </c>
      <c r="AM94" s="27">
        <f t="shared" si="59"/>
        <v>0</v>
      </c>
      <c r="AN94" s="28"/>
      <c r="AO94" s="20">
        <f t="shared" si="34"/>
        <v>224900</v>
      </c>
    </row>
    <row r="95" spans="1:43" ht="27.75" customHeight="1" x14ac:dyDescent="0.25">
      <c r="A95" s="106"/>
      <c r="B95" s="106" t="s">
        <v>222</v>
      </c>
      <c r="C95" s="24"/>
      <c r="D95" s="107"/>
      <c r="E95" s="25"/>
      <c r="F95" s="25"/>
      <c r="G95" s="26"/>
      <c r="H95" s="26"/>
      <c r="I95" s="27">
        <f>SUM(I96:I108)</f>
        <v>222400</v>
      </c>
      <c r="J95" s="27">
        <f t="shared" ref="J95:AM95" si="60">SUM(J96:J108)</f>
        <v>186000</v>
      </c>
      <c r="K95" s="27">
        <f t="shared" si="60"/>
        <v>52731</v>
      </c>
      <c r="L95" s="27">
        <f t="shared" si="60"/>
        <v>52731</v>
      </c>
      <c r="M95" s="27">
        <f t="shared" si="60"/>
        <v>10524</v>
      </c>
      <c r="N95" s="27">
        <f t="shared" si="60"/>
        <v>10524</v>
      </c>
      <c r="O95" s="27">
        <f t="shared" si="60"/>
        <v>31938.6</v>
      </c>
      <c r="P95" s="27">
        <f t="shared" si="60"/>
        <v>31938.6</v>
      </c>
      <c r="Q95" s="27">
        <f t="shared" si="60"/>
        <v>55531</v>
      </c>
      <c r="R95" s="27">
        <f t="shared" si="60"/>
        <v>55531</v>
      </c>
      <c r="S95" s="27">
        <f t="shared" si="60"/>
        <v>65931</v>
      </c>
      <c r="T95" s="27">
        <f t="shared" si="60"/>
        <v>65931</v>
      </c>
      <c r="U95" s="27">
        <f t="shared" si="60"/>
        <v>0</v>
      </c>
      <c r="V95" s="27">
        <f t="shared" si="60"/>
        <v>186000</v>
      </c>
      <c r="W95" s="27">
        <f t="shared" si="60"/>
        <v>0</v>
      </c>
      <c r="X95" s="27">
        <f t="shared" si="60"/>
        <v>0</v>
      </c>
      <c r="Y95" s="27">
        <f t="shared" si="60"/>
        <v>0</v>
      </c>
      <c r="Z95" s="27">
        <f t="shared" si="60"/>
        <v>0</v>
      </c>
      <c r="AA95" s="27">
        <f t="shared" si="60"/>
        <v>65931</v>
      </c>
      <c r="AB95" s="27">
        <f t="shared" si="60"/>
        <v>0</v>
      </c>
      <c r="AC95" s="27">
        <f t="shared" si="60"/>
        <v>0</v>
      </c>
      <c r="AD95" s="27">
        <f t="shared" si="60"/>
        <v>0</v>
      </c>
      <c r="AE95" s="27">
        <f t="shared" si="60"/>
        <v>120069</v>
      </c>
      <c r="AF95" s="27">
        <f t="shared" si="60"/>
        <v>120069</v>
      </c>
      <c r="AG95" s="27">
        <f t="shared" si="60"/>
        <v>0</v>
      </c>
      <c r="AH95" s="27">
        <f t="shared" si="60"/>
        <v>0</v>
      </c>
      <c r="AI95" s="27">
        <f t="shared" si="60"/>
        <v>78500</v>
      </c>
      <c r="AJ95" s="27">
        <f t="shared" si="60"/>
        <v>78500</v>
      </c>
      <c r="AK95" s="27">
        <f t="shared" si="60"/>
        <v>0</v>
      </c>
      <c r="AL95" s="27">
        <f t="shared" si="60"/>
        <v>0</v>
      </c>
      <c r="AM95" s="27">
        <f t="shared" si="60"/>
        <v>0</v>
      </c>
      <c r="AN95" s="28"/>
      <c r="AO95" s="20">
        <f t="shared" si="34"/>
        <v>101500</v>
      </c>
    </row>
    <row r="96" spans="1:43" ht="45" x14ac:dyDescent="0.25">
      <c r="A96" s="37">
        <v>1</v>
      </c>
      <c r="B96" s="82" t="s">
        <v>223</v>
      </c>
      <c r="C96" s="40">
        <v>7955509</v>
      </c>
      <c r="D96" s="40" t="s">
        <v>84</v>
      </c>
      <c r="E96" s="25"/>
      <c r="F96" s="25"/>
      <c r="G96" s="40" t="s">
        <v>85</v>
      </c>
      <c r="H96" s="56" t="s">
        <v>224</v>
      </c>
      <c r="I96" s="42">
        <v>8000</v>
      </c>
      <c r="J96" s="42">
        <v>6000</v>
      </c>
      <c r="K96" s="42">
        <f t="shared" si="52"/>
        <v>4700</v>
      </c>
      <c r="L96" s="42">
        <v>4700</v>
      </c>
      <c r="M96" s="42">
        <f>N96</f>
        <v>2500</v>
      </c>
      <c r="N96" s="42">
        <v>2500</v>
      </c>
      <c r="O96" s="42">
        <f t="shared" ref="O96:O108" si="61">P96</f>
        <v>2500</v>
      </c>
      <c r="P96" s="42">
        <v>2500</v>
      </c>
      <c r="Q96" s="42">
        <f t="shared" ref="Q96:Q101" si="62">R96</f>
        <v>2500</v>
      </c>
      <c r="R96" s="42">
        <v>2500</v>
      </c>
      <c r="S96" s="42">
        <f t="shared" ref="S96:S108" si="63">T96</f>
        <v>5700</v>
      </c>
      <c r="T96" s="42">
        <v>5700</v>
      </c>
      <c r="U96" s="25"/>
      <c r="V96" s="42">
        <v>6000</v>
      </c>
      <c r="W96" s="108"/>
      <c r="X96" s="25"/>
      <c r="Y96" s="25"/>
      <c r="Z96" s="25"/>
      <c r="AA96" s="42">
        <v>5700</v>
      </c>
      <c r="AB96" s="83"/>
      <c r="AC96" s="25"/>
      <c r="AD96" s="25"/>
      <c r="AE96" s="42">
        <f t="shared" si="53"/>
        <v>300</v>
      </c>
      <c r="AF96" s="42">
        <f t="shared" si="50"/>
        <v>300</v>
      </c>
      <c r="AG96" s="25"/>
      <c r="AH96" s="25"/>
      <c r="AI96" s="42">
        <f t="shared" si="35"/>
        <v>300</v>
      </c>
      <c r="AJ96" s="42">
        <v>300</v>
      </c>
      <c r="AK96" s="42"/>
      <c r="AL96" s="42"/>
      <c r="AM96" s="42"/>
      <c r="AN96" s="28" t="s">
        <v>44</v>
      </c>
      <c r="AO96" s="20">
        <f t="shared" si="34"/>
        <v>-300</v>
      </c>
    </row>
    <row r="97" spans="1:41" ht="45" x14ac:dyDescent="0.25">
      <c r="A97" s="37" t="s">
        <v>45</v>
      </c>
      <c r="B97" s="82" t="s">
        <v>225</v>
      </c>
      <c r="C97" s="40">
        <v>7958020</v>
      </c>
      <c r="D97" s="40" t="s">
        <v>84</v>
      </c>
      <c r="E97" s="25"/>
      <c r="F97" s="25"/>
      <c r="G97" s="40" t="s">
        <v>85</v>
      </c>
      <c r="H97" s="40" t="s">
        <v>226</v>
      </c>
      <c r="I97" s="109">
        <v>25000</v>
      </c>
      <c r="J97" s="109">
        <v>17000</v>
      </c>
      <c r="K97" s="42">
        <f t="shared" si="52"/>
        <v>7300</v>
      </c>
      <c r="L97" s="42">
        <v>7300</v>
      </c>
      <c r="M97" s="42">
        <v>4426</v>
      </c>
      <c r="N97" s="42">
        <v>4426</v>
      </c>
      <c r="O97" s="42">
        <f t="shared" si="61"/>
        <v>5000</v>
      </c>
      <c r="P97" s="42">
        <v>5000</v>
      </c>
      <c r="Q97" s="42">
        <f t="shared" si="62"/>
        <v>5000</v>
      </c>
      <c r="R97" s="42">
        <v>5000</v>
      </c>
      <c r="S97" s="42">
        <f t="shared" si="63"/>
        <v>10500</v>
      </c>
      <c r="T97" s="42">
        <v>10500</v>
      </c>
      <c r="U97" s="25"/>
      <c r="V97" s="109">
        <v>17000</v>
      </c>
      <c r="W97" s="108"/>
      <c r="X97" s="25"/>
      <c r="Y97" s="25"/>
      <c r="Z97" s="25"/>
      <c r="AA97" s="42">
        <v>10500</v>
      </c>
      <c r="AB97" s="83"/>
      <c r="AC97" s="25"/>
      <c r="AD97" s="25"/>
      <c r="AE97" s="42">
        <f t="shared" si="53"/>
        <v>6500</v>
      </c>
      <c r="AF97" s="42">
        <f t="shared" si="50"/>
        <v>6500</v>
      </c>
      <c r="AG97" s="25"/>
      <c r="AH97" s="25"/>
      <c r="AI97" s="42">
        <f t="shared" si="35"/>
        <v>5700</v>
      </c>
      <c r="AJ97" s="42">
        <v>5700</v>
      </c>
      <c r="AK97" s="42"/>
      <c r="AL97" s="42"/>
      <c r="AM97" s="42"/>
      <c r="AN97" s="28" t="s">
        <v>44</v>
      </c>
      <c r="AO97" s="20">
        <f>ROUND(V97*0.95-AA97,-2)</f>
        <v>5700</v>
      </c>
    </row>
    <row r="98" spans="1:41" ht="45" x14ac:dyDescent="0.25">
      <c r="A98" s="37" t="s">
        <v>48</v>
      </c>
      <c r="B98" s="82" t="s">
        <v>227</v>
      </c>
      <c r="C98" s="40">
        <v>7957694</v>
      </c>
      <c r="D98" s="40" t="s">
        <v>84</v>
      </c>
      <c r="E98" s="25"/>
      <c r="F98" s="25"/>
      <c r="G98" s="40" t="s">
        <v>85</v>
      </c>
      <c r="H98" s="40" t="s">
        <v>228</v>
      </c>
      <c r="I98" s="109">
        <v>14000</v>
      </c>
      <c r="J98" s="109">
        <v>12500</v>
      </c>
      <c r="K98" s="42">
        <f t="shared" si="52"/>
        <v>2000</v>
      </c>
      <c r="L98" s="42">
        <v>2000</v>
      </c>
      <c r="M98" s="42"/>
      <c r="N98" s="42"/>
      <c r="O98" s="42">
        <f t="shared" si="61"/>
        <v>1200</v>
      </c>
      <c r="P98" s="42">
        <f t="shared" ref="P98:P108" si="64">L98*0.6</f>
        <v>1200</v>
      </c>
      <c r="Q98" s="42">
        <f t="shared" si="62"/>
        <v>4800</v>
      </c>
      <c r="R98" s="42">
        <v>4800</v>
      </c>
      <c r="S98" s="42">
        <f t="shared" si="63"/>
        <v>3500</v>
      </c>
      <c r="T98" s="42">
        <v>3500</v>
      </c>
      <c r="U98" s="25"/>
      <c r="V98" s="109">
        <v>12500</v>
      </c>
      <c r="W98" s="108"/>
      <c r="X98" s="25"/>
      <c r="Y98" s="25"/>
      <c r="Z98" s="25"/>
      <c r="AA98" s="42">
        <v>3500</v>
      </c>
      <c r="AB98" s="83"/>
      <c r="AC98" s="25"/>
      <c r="AD98" s="25"/>
      <c r="AE98" s="42">
        <f t="shared" si="53"/>
        <v>9000</v>
      </c>
      <c r="AF98" s="42">
        <f t="shared" si="50"/>
        <v>9000</v>
      </c>
      <c r="AG98" s="25"/>
      <c r="AH98" s="25"/>
      <c r="AI98" s="42">
        <f t="shared" si="35"/>
        <v>8400</v>
      </c>
      <c r="AJ98" s="42">
        <v>8400</v>
      </c>
      <c r="AK98" s="42"/>
      <c r="AL98" s="42"/>
      <c r="AM98" s="42"/>
      <c r="AN98" s="28" t="s">
        <v>44</v>
      </c>
      <c r="AO98" s="20">
        <f t="shared" ref="AO98:AO100" si="65">ROUND(V98*0.95-AA98,-2)</f>
        <v>8400</v>
      </c>
    </row>
    <row r="99" spans="1:41" ht="45" x14ac:dyDescent="0.25">
      <c r="A99" s="37" t="s">
        <v>51</v>
      </c>
      <c r="B99" s="82" t="s">
        <v>229</v>
      </c>
      <c r="C99" s="40">
        <v>7958021</v>
      </c>
      <c r="D99" s="40" t="s">
        <v>84</v>
      </c>
      <c r="E99" s="25"/>
      <c r="F99" s="25"/>
      <c r="G99" s="40" t="s">
        <v>85</v>
      </c>
      <c r="H99" s="40" t="s">
        <v>230</v>
      </c>
      <c r="I99" s="109">
        <v>26000</v>
      </c>
      <c r="J99" s="109">
        <v>24000</v>
      </c>
      <c r="K99" s="42">
        <f t="shared" si="52"/>
        <v>0</v>
      </c>
      <c r="L99" s="42">
        <v>0</v>
      </c>
      <c r="M99" s="42"/>
      <c r="N99" s="42"/>
      <c r="O99" s="42">
        <f t="shared" si="61"/>
        <v>0</v>
      </c>
      <c r="P99" s="42">
        <f t="shared" si="64"/>
        <v>0</v>
      </c>
      <c r="Q99" s="42">
        <f t="shared" si="62"/>
        <v>7000</v>
      </c>
      <c r="R99" s="42">
        <v>7000</v>
      </c>
      <c r="S99" s="42">
        <f t="shared" si="63"/>
        <v>4500</v>
      </c>
      <c r="T99" s="42">
        <v>4500</v>
      </c>
      <c r="U99" s="25"/>
      <c r="V99" s="109">
        <v>24000</v>
      </c>
      <c r="W99" s="108"/>
      <c r="X99" s="25"/>
      <c r="Y99" s="25"/>
      <c r="Z99" s="25"/>
      <c r="AA99" s="42">
        <v>4500</v>
      </c>
      <c r="AB99" s="83"/>
      <c r="AC99" s="25"/>
      <c r="AD99" s="25"/>
      <c r="AE99" s="42">
        <f t="shared" si="53"/>
        <v>19500</v>
      </c>
      <c r="AF99" s="42">
        <f t="shared" si="50"/>
        <v>19500</v>
      </c>
      <c r="AG99" s="25"/>
      <c r="AH99" s="25"/>
      <c r="AI99" s="42">
        <f t="shared" si="35"/>
        <v>18000</v>
      </c>
      <c r="AJ99" s="42">
        <v>18000</v>
      </c>
      <c r="AK99" s="42"/>
      <c r="AL99" s="42"/>
      <c r="AM99" s="42"/>
      <c r="AN99" s="28" t="s">
        <v>44</v>
      </c>
      <c r="AO99" s="20">
        <f t="shared" si="65"/>
        <v>18300</v>
      </c>
    </row>
    <row r="100" spans="1:41" ht="45" x14ac:dyDescent="0.25">
      <c r="A100" s="37" t="s">
        <v>54</v>
      </c>
      <c r="B100" s="82" t="s">
        <v>231</v>
      </c>
      <c r="C100" s="40">
        <v>7957696</v>
      </c>
      <c r="D100" s="40" t="s">
        <v>84</v>
      </c>
      <c r="E100" s="25"/>
      <c r="F100" s="25"/>
      <c r="G100" s="40" t="s">
        <v>85</v>
      </c>
      <c r="H100" s="40" t="s">
        <v>232</v>
      </c>
      <c r="I100" s="109">
        <v>14900</v>
      </c>
      <c r="J100" s="109">
        <v>12500</v>
      </c>
      <c r="K100" s="42">
        <f t="shared" si="52"/>
        <v>8000</v>
      </c>
      <c r="L100" s="42">
        <v>8000</v>
      </c>
      <c r="M100" s="42">
        <v>2209</v>
      </c>
      <c r="N100" s="42">
        <v>2209</v>
      </c>
      <c r="O100" s="42">
        <f t="shared" si="61"/>
        <v>4800</v>
      </c>
      <c r="P100" s="42">
        <f t="shared" si="64"/>
        <v>4800</v>
      </c>
      <c r="Q100" s="42">
        <f t="shared" si="62"/>
        <v>8000</v>
      </c>
      <c r="R100" s="42">
        <v>8000</v>
      </c>
      <c r="S100" s="42">
        <f t="shared" si="63"/>
        <v>9500</v>
      </c>
      <c r="T100" s="42">
        <v>9500</v>
      </c>
      <c r="U100" s="25"/>
      <c r="V100" s="109">
        <v>12500</v>
      </c>
      <c r="W100" s="108"/>
      <c r="X100" s="25"/>
      <c r="Y100" s="25"/>
      <c r="Z100" s="25"/>
      <c r="AA100" s="42">
        <v>9500</v>
      </c>
      <c r="AB100" s="83"/>
      <c r="AC100" s="25"/>
      <c r="AD100" s="25"/>
      <c r="AE100" s="42">
        <f t="shared" si="53"/>
        <v>3000</v>
      </c>
      <c r="AF100" s="42">
        <f t="shared" si="50"/>
        <v>3000</v>
      </c>
      <c r="AG100" s="25"/>
      <c r="AH100" s="25"/>
      <c r="AI100" s="42">
        <f t="shared" si="35"/>
        <v>2500</v>
      </c>
      <c r="AJ100" s="42">
        <v>2500</v>
      </c>
      <c r="AK100" s="42"/>
      <c r="AL100" s="42"/>
      <c r="AM100" s="42"/>
      <c r="AN100" s="28" t="s">
        <v>44</v>
      </c>
      <c r="AO100" s="20">
        <f t="shared" si="65"/>
        <v>2400</v>
      </c>
    </row>
    <row r="101" spans="1:41" ht="45" x14ac:dyDescent="0.25">
      <c r="A101" s="37" t="s">
        <v>233</v>
      </c>
      <c r="B101" s="82" t="s">
        <v>234</v>
      </c>
      <c r="C101" s="40">
        <v>7957695</v>
      </c>
      <c r="D101" s="40" t="s">
        <v>84</v>
      </c>
      <c r="E101" s="110"/>
      <c r="F101" s="110"/>
      <c r="G101" s="40" t="s">
        <v>85</v>
      </c>
      <c r="H101" s="40" t="s">
        <v>235</v>
      </c>
      <c r="I101" s="42">
        <v>14000</v>
      </c>
      <c r="J101" s="42">
        <v>12500</v>
      </c>
      <c r="K101" s="42">
        <f t="shared" si="52"/>
        <v>7500</v>
      </c>
      <c r="L101" s="42">
        <v>7500</v>
      </c>
      <c r="M101" s="42"/>
      <c r="N101" s="42"/>
      <c r="O101" s="42">
        <f t="shared" si="61"/>
        <v>4500</v>
      </c>
      <c r="P101" s="42">
        <f t="shared" si="64"/>
        <v>4500</v>
      </c>
      <c r="Q101" s="42">
        <f t="shared" si="62"/>
        <v>5000</v>
      </c>
      <c r="R101" s="42">
        <v>5000</v>
      </c>
      <c r="S101" s="42">
        <f t="shared" si="63"/>
        <v>9000</v>
      </c>
      <c r="T101" s="42">
        <f>6500+2500</f>
        <v>9000</v>
      </c>
      <c r="U101" s="111"/>
      <c r="V101" s="42">
        <v>12500</v>
      </c>
      <c r="W101" s="112"/>
      <c r="X101" s="111"/>
      <c r="Y101" s="111"/>
      <c r="Z101" s="111"/>
      <c r="AA101" s="42">
        <f>6500+2500</f>
        <v>9000</v>
      </c>
      <c r="AB101" s="113"/>
      <c r="AC101" s="111"/>
      <c r="AD101" s="111"/>
      <c r="AE101" s="42">
        <f t="shared" si="53"/>
        <v>3500</v>
      </c>
      <c r="AF101" s="42">
        <f t="shared" si="50"/>
        <v>3500</v>
      </c>
      <c r="AG101" s="111"/>
      <c r="AH101" s="111"/>
      <c r="AI101" s="42">
        <f t="shared" si="35"/>
        <v>3500</v>
      </c>
      <c r="AJ101" s="42">
        <v>3500</v>
      </c>
      <c r="AK101" s="42"/>
      <c r="AL101" s="42"/>
      <c r="AM101" s="42"/>
      <c r="AN101" s="28" t="s">
        <v>44</v>
      </c>
      <c r="AO101" s="20">
        <f>ROUND(V101*0.95-AA101,-2)</f>
        <v>2900</v>
      </c>
    </row>
    <row r="102" spans="1:41" ht="45" x14ac:dyDescent="0.25">
      <c r="A102" s="37" t="s">
        <v>236</v>
      </c>
      <c r="B102" s="51" t="s">
        <v>237</v>
      </c>
      <c r="C102" s="39">
        <v>8014111</v>
      </c>
      <c r="D102" s="40" t="s">
        <v>84</v>
      </c>
      <c r="E102" s="110"/>
      <c r="F102" s="110"/>
      <c r="G102" s="40" t="s">
        <v>85</v>
      </c>
      <c r="H102" s="40" t="s">
        <v>238</v>
      </c>
      <c r="I102" s="42">
        <v>6000</v>
      </c>
      <c r="J102" s="42">
        <v>4500</v>
      </c>
      <c r="K102" s="42">
        <f>L102</f>
        <v>1211</v>
      </c>
      <c r="L102" s="42">
        <v>1211</v>
      </c>
      <c r="M102" s="42">
        <v>195</v>
      </c>
      <c r="N102" s="42">
        <v>195</v>
      </c>
      <c r="O102" s="42">
        <f t="shared" si="61"/>
        <v>726.6</v>
      </c>
      <c r="P102" s="42">
        <f t="shared" si="64"/>
        <v>726.6</v>
      </c>
      <c r="Q102" s="42">
        <v>1211</v>
      </c>
      <c r="R102" s="42">
        <v>1211</v>
      </c>
      <c r="S102" s="42">
        <f t="shared" si="63"/>
        <v>1211</v>
      </c>
      <c r="T102" s="42">
        <f>L102</f>
        <v>1211</v>
      </c>
      <c r="U102" s="111"/>
      <c r="V102" s="42">
        <v>4500</v>
      </c>
      <c r="W102" s="112"/>
      <c r="X102" s="111"/>
      <c r="Y102" s="111"/>
      <c r="Z102" s="111"/>
      <c r="AA102" s="42">
        <f>T102</f>
        <v>1211</v>
      </c>
      <c r="AB102" s="113"/>
      <c r="AC102" s="111"/>
      <c r="AD102" s="111"/>
      <c r="AE102" s="42">
        <f t="shared" si="53"/>
        <v>3289</v>
      </c>
      <c r="AF102" s="42">
        <f t="shared" si="50"/>
        <v>3289</v>
      </c>
      <c r="AG102" s="111"/>
      <c r="AH102" s="111"/>
      <c r="AI102" s="42">
        <f t="shared" si="35"/>
        <v>1500</v>
      </c>
      <c r="AJ102" s="42">
        <v>1500</v>
      </c>
      <c r="AK102" s="42"/>
      <c r="AL102" s="42"/>
      <c r="AM102" s="42"/>
      <c r="AN102" s="28" t="s">
        <v>44</v>
      </c>
      <c r="AO102" s="20">
        <f t="shared" ref="AO102:AO107" si="66">ROUND(V102*0.6-AA102,-2)</f>
        <v>1500</v>
      </c>
    </row>
    <row r="103" spans="1:41" ht="46.5" customHeight="1" x14ac:dyDescent="0.25">
      <c r="A103" s="37" t="s">
        <v>239</v>
      </c>
      <c r="B103" s="51" t="s">
        <v>240</v>
      </c>
      <c r="C103" s="39">
        <v>8014106</v>
      </c>
      <c r="D103" s="40" t="s">
        <v>84</v>
      </c>
      <c r="E103" s="110"/>
      <c r="F103" s="110"/>
      <c r="G103" s="40" t="s">
        <v>85</v>
      </c>
      <c r="H103" s="40" t="s">
        <v>241</v>
      </c>
      <c r="I103" s="42">
        <v>14500</v>
      </c>
      <c r="J103" s="42">
        <v>13250</v>
      </c>
      <c r="K103" s="42">
        <f t="shared" ref="K103:K108" si="67">L103</f>
        <v>3146</v>
      </c>
      <c r="L103" s="42">
        <v>3146</v>
      </c>
      <c r="M103" s="42">
        <v>395</v>
      </c>
      <c r="N103" s="42">
        <v>395</v>
      </c>
      <c r="O103" s="42">
        <f t="shared" si="61"/>
        <v>1887.6</v>
      </c>
      <c r="P103" s="42">
        <f t="shared" si="64"/>
        <v>1887.6</v>
      </c>
      <c r="Q103" s="42">
        <v>3146</v>
      </c>
      <c r="R103" s="42">
        <v>3146</v>
      </c>
      <c r="S103" s="42">
        <f t="shared" si="63"/>
        <v>3146</v>
      </c>
      <c r="T103" s="42">
        <f t="shared" ref="T103:T108" si="68">L103</f>
        <v>3146</v>
      </c>
      <c r="U103" s="111"/>
      <c r="V103" s="42">
        <v>13250</v>
      </c>
      <c r="W103" s="112"/>
      <c r="X103" s="111"/>
      <c r="Y103" s="111"/>
      <c r="Z103" s="111"/>
      <c r="AA103" s="42">
        <f t="shared" ref="AA103:AA108" si="69">T103</f>
        <v>3146</v>
      </c>
      <c r="AB103" s="113"/>
      <c r="AC103" s="111"/>
      <c r="AD103" s="111"/>
      <c r="AE103" s="42">
        <f t="shared" si="53"/>
        <v>10104</v>
      </c>
      <c r="AF103" s="42">
        <f t="shared" si="50"/>
        <v>10104</v>
      </c>
      <c r="AG103" s="111"/>
      <c r="AH103" s="111"/>
      <c r="AI103" s="42">
        <f t="shared" si="35"/>
        <v>6000</v>
      </c>
      <c r="AJ103" s="42">
        <v>6000</v>
      </c>
      <c r="AK103" s="42"/>
      <c r="AL103" s="42"/>
      <c r="AM103" s="42"/>
      <c r="AN103" s="28" t="s">
        <v>44</v>
      </c>
      <c r="AO103" s="20">
        <f t="shared" si="66"/>
        <v>4800</v>
      </c>
    </row>
    <row r="104" spans="1:41" ht="38.25" customHeight="1" x14ac:dyDescent="0.25">
      <c r="A104" s="37" t="s">
        <v>242</v>
      </c>
      <c r="B104" s="51" t="s">
        <v>243</v>
      </c>
      <c r="C104" s="39">
        <v>8014107</v>
      </c>
      <c r="D104" s="40" t="s">
        <v>84</v>
      </c>
      <c r="E104" s="110"/>
      <c r="F104" s="110"/>
      <c r="G104" s="40" t="s">
        <v>85</v>
      </c>
      <c r="H104" s="40" t="s">
        <v>244</v>
      </c>
      <c r="I104" s="42">
        <v>19000</v>
      </c>
      <c r="J104" s="42">
        <v>14250</v>
      </c>
      <c r="K104" s="42">
        <f t="shared" si="67"/>
        <v>2987</v>
      </c>
      <c r="L104" s="42">
        <v>2987</v>
      </c>
      <c r="M104" s="42">
        <v>165</v>
      </c>
      <c r="N104" s="42">
        <v>165</v>
      </c>
      <c r="O104" s="42">
        <f t="shared" si="61"/>
        <v>1792.2</v>
      </c>
      <c r="P104" s="42">
        <f t="shared" si="64"/>
        <v>1792.2</v>
      </c>
      <c r="Q104" s="42">
        <v>2987</v>
      </c>
      <c r="R104" s="42">
        <v>2987</v>
      </c>
      <c r="S104" s="42">
        <f t="shared" si="63"/>
        <v>2987</v>
      </c>
      <c r="T104" s="42">
        <f t="shared" si="68"/>
        <v>2987</v>
      </c>
      <c r="U104" s="111"/>
      <c r="V104" s="42">
        <v>14250</v>
      </c>
      <c r="W104" s="112"/>
      <c r="X104" s="111"/>
      <c r="Y104" s="111"/>
      <c r="Z104" s="111"/>
      <c r="AA104" s="42">
        <f t="shared" si="69"/>
        <v>2987</v>
      </c>
      <c r="AB104" s="113"/>
      <c r="AC104" s="111"/>
      <c r="AD104" s="111"/>
      <c r="AE104" s="42">
        <f t="shared" si="53"/>
        <v>11263</v>
      </c>
      <c r="AF104" s="42">
        <f t="shared" si="50"/>
        <v>11263</v>
      </c>
      <c r="AG104" s="111"/>
      <c r="AH104" s="111"/>
      <c r="AI104" s="42">
        <f t="shared" si="35"/>
        <v>5000</v>
      </c>
      <c r="AJ104" s="42">
        <v>5000</v>
      </c>
      <c r="AK104" s="42"/>
      <c r="AL104" s="42"/>
      <c r="AM104" s="42"/>
      <c r="AN104" s="28" t="s">
        <v>44</v>
      </c>
      <c r="AO104" s="20">
        <f t="shared" si="66"/>
        <v>5600</v>
      </c>
    </row>
    <row r="105" spans="1:41" ht="45" x14ac:dyDescent="0.25">
      <c r="A105" s="37" t="s">
        <v>245</v>
      </c>
      <c r="B105" s="51" t="s">
        <v>246</v>
      </c>
      <c r="C105" s="39">
        <v>8014108</v>
      </c>
      <c r="D105" s="40" t="s">
        <v>84</v>
      </c>
      <c r="E105" s="110"/>
      <c r="F105" s="110"/>
      <c r="G105" s="40" t="s">
        <v>85</v>
      </c>
      <c r="H105" s="40" t="s">
        <v>247</v>
      </c>
      <c r="I105" s="42">
        <v>14000</v>
      </c>
      <c r="J105" s="42">
        <v>12500</v>
      </c>
      <c r="K105" s="42">
        <f t="shared" si="67"/>
        <v>2903</v>
      </c>
      <c r="L105" s="42">
        <v>2903</v>
      </c>
      <c r="M105" s="42"/>
      <c r="N105" s="42"/>
      <c r="O105" s="42">
        <f t="shared" si="61"/>
        <v>1741.8</v>
      </c>
      <c r="P105" s="42">
        <f t="shared" si="64"/>
        <v>1741.8</v>
      </c>
      <c r="Q105" s="42">
        <v>2903</v>
      </c>
      <c r="R105" s="42">
        <v>2903</v>
      </c>
      <c r="S105" s="42">
        <f t="shared" si="63"/>
        <v>2903</v>
      </c>
      <c r="T105" s="42">
        <f t="shared" si="68"/>
        <v>2903</v>
      </c>
      <c r="U105" s="111"/>
      <c r="V105" s="42">
        <v>12500</v>
      </c>
      <c r="W105" s="112"/>
      <c r="X105" s="111"/>
      <c r="Y105" s="111"/>
      <c r="Z105" s="111"/>
      <c r="AA105" s="42">
        <f t="shared" si="69"/>
        <v>2903</v>
      </c>
      <c r="AB105" s="113"/>
      <c r="AC105" s="111"/>
      <c r="AD105" s="111"/>
      <c r="AE105" s="42">
        <f t="shared" si="53"/>
        <v>9597</v>
      </c>
      <c r="AF105" s="42">
        <f t="shared" si="50"/>
        <v>9597</v>
      </c>
      <c r="AG105" s="111"/>
      <c r="AH105" s="111"/>
      <c r="AI105" s="42">
        <f t="shared" si="35"/>
        <v>6000</v>
      </c>
      <c r="AJ105" s="42">
        <v>6000</v>
      </c>
      <c r="AK105" s="42"/>
      <c r="AL105" s="42"/>
      <c r="AM105" s="42"/>
      <c r="AN105" s="28" t="s">
        <v>44</v>
      </c>
      <c r="AO105" s="20">
        <f t="shared" si="66"/>
        <v>4600</v>
      </c>
    </row>
    <row r="106" spans="1:41" ht="45" x14ac:dyDescent="0.25">
      <c r="A106" s="37" t="s">
        <v>248</v>
      </c>
      <c r="B106" s="51" t="s">
        <v>249</v>
      </c>
      <c r="C106" s="39">
        <v>8014110</v>
      </c>
      <c r="D106" s="40" t="s">
        <v>84</v>
      </c>
      <c r="E106" s="110"/>
      <c r="F106" s="110"/>
      <c r="G106" s="40" t="s">
        <v>85</v>
      </c>
      <c r="H106" s="40" t="s">
        <v>250</v>
      </c>
      <c r="I106" s="42">
        <v>12000</v>
      </c>
      <c r="J106" s="42">
        <v>10000</v>
      </c>
      <c r="K106" s="42">
        <f t="shared" si="67"/>
        <v>2290</v>
      </c>
      <c r="L106" s="42">
        <v>2290</v>
      </c>
      <c r="M106" s="42">
        <v>290</v>
      </c>
      <c r="N106" s="42">
        <v>290</v>
      </c>
      <c r="O106" s="42">
        <f t="shared" si="61"/>
        <v>1374</v>
      </c>
      <c r="P106" s="42">
        <f t="shared" si="64"/>
        <v>1374</v>
      </c>
      <c r="Q106" s="42">
        <v>2290</v>
      </c>
      <c r="R106" s="42">
        <v>2290</v>
      </c>
      <c r="S106" s="42">
        <f t="shared" si="63"/>
        <v>2290</v>
      </c>
      <c r="T106" s="42">
        <f t="shared" si="68"/>
        <v>2290</v>
      </c>
      <c r="U106" s="111"/>
      <c r="V106" s="42">
        <v>10000</v>
      </c>
      <c r="W106" s="112"/>
      <c r="X106" s="111"/>
      <c r="Y106" s="111"/>
      <c r="Z106" s="111"/>
      <c r="AA106" s="42">
        <f t="shared" si="69"/>
        <v>2290</v>
      </c>
      <c r="AB106" s="113"/>
      <c r="AC106" s="111"/>
      <c r="AD106" s="111"/>
      <c r="AE106" s="42">
        <f t="shared" si="53"/>
        <v>7710</v>
      </c>
      <c r="AF106" s="42">
        <f t="shared" si="50"/>
        <v>7710</v>
      </c>
      <c r="AG106" s="111"/>
      <c r="AH106" s="111"/>
      <c r="AI106" s="42">
        <f t="shared" si="35"/>
        <v>5000</v>
      </c>
      <c r="AJ106" s="42">
        <v>5000</v>
      </c>
      <c r="AK106" s="42"/>
      <c r="AL106" s="42"/>
      <c r="AM106" s="42"/>
      <c r="AN106" s="28" t="s">
        <v>44</v>
      </c>
      <c r="AO106" s="20">
        <f t="shared" si="66"/>
        <v>3700</v>
      </c>
    </row>
    <row r="107" spans="1:41" ht="45" x14ac:dyDescent="0.25">
      <c r="A107" s="37" t="s">
        <v>251</v>
      </c>
      <c r="B107" s="51" t="s">
        <v>252</v>
      </c>
      <c r="C107" s="39">
        <v>8014510</v>
      </c>
      <c r="D107" s="40" t="s">
        <v>84</v>
      </c>
      <c r="E107" s="110"/>
      <c r="F107" s="110"/>
      <c r="G107" s="40" t="s">
        <v>85</v>
      </c>
      <c r="H107" s="40" t="s">
        <v>253</v>
      </c>
      <c r="I107" s="42">
        <v>25000</v>
      </c>
      <c r="J107" s="42">
        <v>17000</v>
      </c>
      <c r="K107" s="42">
        <f t="shared" si="67"/>
        <v>3844</v>
      </c>
      <c r="L107" s="42">
        <v>3844</v>
      </c>
      <c r="M107" s="42">
        <v>344</v>
      </c>
      <c r="N107" s="42">
        <v>344</v>
      </c>
      <c r="O107" s="42">
        <f t="shared" si="61"/>
        <v>2306.4</v>
      </c>
      <c r="P107" s="42">
        <f t="shared" si="64"/>
        <v>2306.4</v>
      </c>
      <c r="Q107" s="42">
        <v>3844</v>
      </c>
      <c r="R107" s="42">
        <v>3844</v>
      </c>
      <c r="S107" s="42">
        <f t="shared" si="63"/>
        <v>3844</v>
      </c>
      <c r="T107" s="42">
        <f t="shared" si="68"/>
        <v>3844</v>
      </c>
      <c r="U107" s="111"/>
      <c r="V107" s="42">
        <v>17000</v>
      </c>
      <c r="W107" s="112"/>
      <c r="X107" s="111"/>
      <c r="Y107" s="111"/>
      <c r="Z107" s="111"/>
      <c r="AA107" s="42">
        <f t="shared" si="69"/>
        <v>3844</v>
      </c>
      <c r="AB107" s="113"/>
      <c r="AC107" s="111"/>
      <c r="AD107" s="111"/>
      <c r="AE107" s="42">
        <f t="shared" si="53"/>
        <v>13156</v>
      </c>
      <c r="AF107" s="42">
        <f t="shared" si="50"/>
        <v>13156</v>
      </c>
      <c r="AG107" s="111"/>
      <c r="AH107" s="111"/>
      <c r="AI107" s="42">
        <f t="shared" si="35"/>
        <v>6000</v>
      </c>
      <c r="AJ107" s="42">
        <v>6000</v>
      </c>
      <c r="AK107" s="42" t="s">
        <v>254</v>
      </c>
      <c r="AL107" s="42"/>
      <c r="AM107" s="42"/>
      <c r="AN107" s="28" t="s">
        <v>44</v>
      </c>
      <c r="AO107" s="20">
        <f t="shared" si="66"/>
        <v>6400</v>
      </c>
    </row>
    <row r="108" spans="1:41" ht="45" x14ac:dyDescent="0.25">
      <c r="A108" s="37" t="s">
        <v>255</v>
      </c>
      <c r="B108" s="51" t="s">
        <v>256</v>
      </c>
      <c r="C108" s="39">
        <v>8014109</v>
      </c>
      <c r="D108" s="40" t="s">
        <v>84</v>
      </c>
      <c r="E108" s="110"/>
      <c r="F108" s="110"/>
      <c r="G108" s="40" t="s">
        <v>85</v>
      </c>
      <c r="H108" s="40" t="s">
        <v>257</v>
      </c>
      <c r="I108" s="42">
        <v>30000</v>
      </c>
      <c r="J108" s="42">
        <v>30000</v>
      </c>
      <c r="K108" s="42">
        <f t="shared" si="67"/>
        <v>6850</v>
      </c>
      <c r="L108" s="42">
        <v>6850</v>
      </c>
      <c r="M108" s="42"/>
      <c r="N108" s="42"/>
      <c r="O108" s="42">
        <f t="shared" si="61"/>
        <v>4110</v>
      </c>
      <c r="P108" s="42">
        <f t="shared" si="64"/>
        <v>4110</v>
      </c>
      <c r="Q108" s="42">
        <v>6850</v>
      </c>
      <c r="R108" s="42">
        <v>6850</v>
      </c>
      <c r="S108" s="42">
        <f t="shared" si="63"/>
        <v>6850</v>
      </c>
      <c r="T108" s="42">
        <f t="shared" si="68"/>
        <v>6850</v>
      </c>
      <c r="U108" s="111"/>
      <c r="V108" s="42">
        <v>30000</v>
      </c>
      <c r="W108" s="112"/>
      <c r="X108" s="111"/>
      <c r="Y108" s="111"/>
      <c r="Z108" s="111"/>
      <c r="AA108" s="42">
        <f t="shared" si="69"/>
        <v>6850</v>
      </c>
      <c r="AB108" s="113"/>
      <c r="AC108" s="111"/>
      <c r="AD108" s="111"/>
      <c r="AE108" s="42">
        <f t="shared" si="53"/>
        <v>23150</v>
      </c>
      <c r="AF108" s="42">
        <f t="shared" si="50"/>
        <v>23150</v>
      </c>
      <c r="AG108" s="111"/>
      <c r="AH108" s="111"/>
      <c r="AI108" s="42">
        <f t="shared" si="35"/>
        <v>10600</v>
      </c>
      <c r="AJ108" s="42">
        <v>10600</v>
      </c>
      <c r="AK108" s="42"/>
      <c r="AL108" s="42"/>
      <c r="AM108" s="42"/>
      <c r="AN108" s="28" t="s">
        <v>44</v>
      </c>
      <c r="AO108" s="20">
        <f>ROUND(V108*0.6-AA108,-2)</f>
        <v>11200</v>
      </c>
    </row>
    <row r="109" spans="1:41" ht="28.5" customHeight="1" x14ac:dyDescent="0.25">
      <c r="A109" s="106"/>
      <c r="B109" s="106" t="s">
        <v>258</v>
      </c>
      <c r="C109" s="39"/>
      <c r="D109" s="107"/>
      <c r="E109" s="110"/>
      <c r="F109" s="110"/>
      <c r="G109" s="39"/>
      <c r="H109" s="39"/>
      <c r="I109" s="27">
        <f t="shared" ref="I109:AM109" si="70">SUM(I110:I112)</f>
        <v>38000</v>
      </c>
      <c r="J109" s="27">
        <f t="shared" si="70"/>
        <v>24000</v>
      </c>
      <c r="K109" s="27">
        <f t="shared" si="70"/>
        <v>8400</v>
      </c>
      <c r="L109" s="27">
        <f t="shared" si="70"/>
        <v>8400</v>
      </c>
      <c r="M109" s="27">
        <f t="shared" si="70"/>
        <v>6400</v>
      </c>
      <c r="N109" s="27">
        <f t="shared" si="70"/>
        <v>6400</v>
      </c>
      <c r="O109" s="27">
        <f t="shared" si="70"/>
        <v>6400</v>
      </c>
      <c r="P109" s="27">
        <f t="shared" si="70"/>
        <v>6400</v>
      </c>
      <c r="Q109" s="27">
        <f t="shared" si="70"/>
        <v>6400</v>
      </c>
      <c r="R109" s="27">
        <f t="shared" si="70"/>
        <v>6400</v>
      </c>
      <c r="S109" s="27">
        <f t="shared" si="70"/>
        <v>13900</v>
      </c>
      <c r="T109" s="27">
        <f t="shared" si="70"/>
        <v>13900</v>
      </c>
      <c r="U109" s="27">
        <f t="shared" si="70"/>
        <v>0</v>
      </c>
      <c r="V109" s="27">
        <f t="shared" si="70"/>
        <v>24000</v>
      </c>
      <c r="W109" s="27">
        <f t="shared" si="70"/>
        <v>0</v>
      </c>
      <c r="X109" s="27">
        <f t="shared" si="70"/>
        <v>0</v>
      </c>
      <c r="Y109" s="27">
        <f t="shared" si="70"/>
        <v>0</v>
      </c>
      <c r="Z109" s="27">
        <f t="shared" si="70"/>
        <v>0</v>
      </c>
      <c r="AA109" s="27">
        <f t="shared" si="70"/>
        <v>13900</v>
      </c>
      <c r="AB109" s="27">
        <f t="shared" si="70"/>
        <v>0</v>
      </c>
      <c r="AC109" s="27">
        <f t="shared" si="70"/>
        <v>0</v>
      </c>
      <c r="AD109" s="27">
        <f t="shared" si="70"/>
        <v>0</v>
      </c>
      <c r="AE109" s="27">
        <f t="shared" si="70"/>
        <v>10100</v>
      </c>
      <c r="AF109" s="27">
        <f t="shared" si="70"/>
        <v>10100</v>
      </c>
      <c r="AG109" s="27">
        <f t="shared" si="70"/>
        <v>0</v>
      </c>
      <c r="AH109" s="27">
        <f t="shared" si="70"/>
        <v>0</v>
      </c>
      <c r="AI109" s="27">
        <f t="shared" si="70"/>
        <v>10100</v>
      </c>
      <c r="AJ109" s="27">
        <f t="shared" si="70"/>
        <v>10100</v>
      </c>
      <c r="AK109" s="27">
        <f t="shared" si="70"/>
        <v>0</v>
      </c>
      <c r="AL109" s="27">
        <f t="shared" si="70"/>
        <v>0</v>
      </c>
      <c r="AM109" s="27">
        <f t="shared" si="70"/>
        <v>0</v>
      </c>
      <c r="AN109" s="28"/>
      <c r="AO109" s="20">
        <f t="shared" ref="AO109:AO153" si="71">ROUND(V109*0.9-AA109,-2)</f>
        <v>7700</v>
      </c>
    </row>
    <row r="110" spans="1:41" ht="45" x14ac:dyDescent="0.25">
      <c r="A110" s="46">
        <v>1</v>
      </c>
      <c r="B110" s="114" t="s">
        <v>259</v>
      </c>
      <c r="C110" s="40">
        <v>7953779</v>
      </c>
      <c r="D110" s="40" t="s">
        <v>137</v>
      </c>
      <c r="E110" s="110"/>
      <c r="F110" s="110"/>
      <c r="G110" s="40" t="s">
        <v>138</v>
      </c>
      <c r="H110" s="56" t="s">
        <v>260</v>
      </c>
      <c r="I110" s="42">
        <v>5000</v>
      </c>
      <c r="J110" s="42">
        <v>4000</v>
      </c>
      <c r="K110" s="42">
        <f t="shared" si="52"/>
        <v>500</v>
      </c>
      <c r="L110" s="42">
        <v>500</v>
      </c>
      <c r="M110" s="42">
        <f>N110</f>
        <v>500</v>
      </c>
      <c r="N110" s="42">
        <v>500</v>
      </c>
      <c r="O110" s="42">
        <f>P110</f>
        <v>500</v>
      </c>
      <c r="P110" s="42">
        <v>500</v>
      </c>
      <c r="Q110" s="42">
        <f>R110</f>
        <v>500</v>
      </c>
      <c r="R110" s="42">
        <v>500</v>
      </c>
      <c r="S110" s="42">
        <f>T110</f>
        <v>2000</v>
      </c>
      <c r="T110" s="42">
        <v>2000</v>
      </c>
      <c r="U110" s="111"/>
      <c r="V110" s="42">
        <v>4000</v>
      </c>
      <c r="W110" s="112"/>
      <c r="X110" s="111"/>
      <c r="Y110" s="111"/>
      <c r="Z110" s="111"/>
      <c r="AA110" s="42">
        <v>2000</v>
      </c>
      <c r="AB110" s="113"/>
      <c r="AC110" s="111"/>
      <c r="AD110" s="111"/>
      <c r="AE110" s="42">
        <f t="shared" si="53"/>
        <v>2000</v>
      </c>
      <c r="AF110" s="42">
        <f t="shared" si="50"/>
        <v>2000</v>
      </c>
      <c r="AG110" s="111"/>
      <c r="AH110" s="111"/>
      <c r="AI110" s="42">
        <f t="shared" si="35"/>
        <v>2000</v>
      </c>
      <c r="AJ110" s="42">
        <v>2000</v>
      </c>
      <c r="AK110" s="42"/>
      <c r="AL110" s="42"/>
      <c r="AM110" s="42"/>
      <c r="AN110" s="28" t="s">
        <v>44</v>
      </c>
      <c r="AO110" s="20">
        <f t="shared" si="71"/>
        <v>1600</v>
      </c>
    </row>
    <row r="111" spans="1:41" ht="45" x14ac:dyDescent="0.25">
      <c r="A111" s="46">
        <v>2</v>
      </c>
      <c r="B111" s="114" t="s">
        <v>261</v>
      </c>
      <c r="C111" s="40">
        <v>7953780</v>
      </c>
      <c r="D111" s="40" t="s">
        <v>137</v>
      </c>
      <c r="E111" s="110"/>
      <c r="F111" s="110"/>
      <c r="G111" s="40" t="s">
        <v>138</v>
      </c>
      <c r="H111" s="56" t="s">
        <v>262</v>
      </c>
      <c r="I111" s="42">
        <v>10000</v>
      </c>
      <c r="J111" s="42">
        <v>7000</v>
      </c>
      <c r="K111" s="42">
        <f t="shared" si="52"/>
        <v>2000</v>
      </c>
      <c r="L111" s="42">
        <v>2000</v>
      </c>
      <c r="M111" s="42">
        <f>N111</f>
        <v>2000</v>
      </c>
      <c r="N111" s="42">
        <v>2000</v>
      </c>
      <c r="O111" s="42">
        <f>P111</f>
        <v>2000</v>
      </c>
      <c r="P111" s="42">
        <v>2000</v>
      </c>
      <c r="Q111" s="42">
        <f>R111</f>
        <v>2000</v>
      </c>
      <c r="R111" s="42">
        <v>2000</v>
      </c>
      <c r="S111" s="42">
        <f>T111</f>
        <v>3400</v>
      </c>
      <c r="T111" s="42">
        <v>3400</v>
      </c>
      <c r="U111" s="111"/>
      <c r="V111" s="42">
        <v>7000</v>
      </c>
      <c r="W111" s="112"/>
      <c r="X111" s="111"/>
      <c r="Y111" s="111"/>
      <c r="Z111" s="111"/>
      <c r="AA111" s="42">
        <v>3400</v>
      </c>
      <c r="AB111" s="113"/>
      <c r="AC111" s="111"/>
      <c r="AD111" s="111"/>
      <c r="AE111" s="42">
        <f t="shared" si="53"/>
        <v>3600</v>
      </c>
      <c r="AF111" s="42">
        <f t="shared" si="50"/>
        <v>3600</v>
      </c>
      <c r="AG111" s="111"/>
      <c r="AH111" s="111"/>
      <c r="AI111" s="42">
        <f t="shared" si="35"/>
        <v>3600</v>
      </c>
      <c r="AJ111" s="42">
        <v>3600</v>
      </c>
      <c r="AK111" s="42"/>
      <c r="AL111" s="42"/>
      <c r="AM111" s="42"/>
      <c r="AN111" s="28" t="s">
        <v>44</v>
      </c>
      <c r="AO111" s="20">
        <f t="shared" si="71"/>
        <v>2900</v>
      </c>
    </row>
    <row r="112" spans="1:41" ht="51" x14ac:dyDescent="0.25">
      <c r="A112" s="46">
        <v>3</v>
      </c>
      <c r="B112" s="114" t="s">
        <v>263</v>
      </c>
      <c r="C112" s="40">
        <v>7953167</v>
      </c>
      <c r="D112" s="40" t="s">
        <v>137</v>
      </c>
      <c r="E112" s="110"/>
      <c r="F112" s="110"/>
      <c r="G112" s="40" t="s">
        <v>138</v>
      </c>
      <c r="H112" s="56" t="s">
        <v>264</v>
      </c>
      <c r="I112" s="42">
        <v>23000</v>
      </c>
      <c r="J112" s="42">
        <v>13000</v>
      </c>
      <c r="K112" s="42">
        <f t="shared" si="52"/>
        <v>5900</v>
      </c>
      <c r="L112" s="42">
        <v>5900</v>
      </c>
      <c r="M112" s="42">
        <f>N112</f>
        <v>3900</v>
      </c>
      <c r="N112" s="42">
        <v>3900</v>
      </c>
      <c r="O112" s="42">
        <f>P112</f>
        <v>3900</v>
      </c>
      <c r="P112" s="42">
        <v>3900</v>
      </c>
      <c r="Q112" s="42">
        <f>R112</f>
        <v>3900</v>
      </c>
      <c r="R112" s="42">
        <v>3900</v>
      </c>
      <c r="S112" s="42">
        <f>6500+2000</f>
        <v>8500</v>
      </c>
      <c r="T112" s="42">
        <f>6500+2000</f>
        <v>8500</v>
      </c>
      <c r="U112" s="111"/>
      <c r="V112" s="42">
        <v>13000</v>
      </c>
      <c r="W112" s="112"/>
      <c r="X112" s="111"/>
      <c r="Y112" s="111"/>
      <c r="Z112" s="111"/>
      <c r="AA112" s="42">
        <f>6500+2000</f>
        <v>8500</v>
      </c>
      <c r="AB112" s="113"/>
      <c r="AC112" s="111"/>
      <c r="AD112" s="111"/>
      <c r="AE112" s="42">
        <f t="shared" si="53"/>
        <v>4500</v>
      </c>
      <c r="AF112" s="42">
        <f t="shared" si="50"/>
        <v>4500</v>
      </c>
      <c r="AG112" s="111"/>
      <c r="AH112" s="111"/>
      <c r="AI112" s="42">
        <f t="shared" si="35"/>
        <v>4500</v>
      </c>
      <c r="AJ112" s="42">
        <v>4500</v>
      </c>
      <c r="AK112" s="42"/>
      <c r="AL112" s="42"/>
      <c r="AM112" s="42"/>
      <c r="AN112" s="28" t="s">
        <v>44</v>
      </c>
      <c r="AO112" s="20">
        <f t="shared" si="71"/>
        <v>3200</v>
      </c>
    </row>
    <row r="113" spans="1:41" ht="22.5" customHeight="1" x14ac:dyDescent="0.25">
      <c r="A113" s="106"/>
      <c r="B113" s="106" t="s">
        <v>265</v>
      </c>
      <c r="C113" s="39"/>
      <c r="D113" s="107"/>
      <c r="E113" s="110"/>
      <c r="F113" s="110"/>
      <c r="G113" s="39"/>
      <c r="H113" s="39"/>
      <c r="I113" s="27">
        <f>SUM(I114:I116)</f>
        <v>39500</v>
      </c>
      <c r="J113" s="27">
        <f t="shared" ref="J113:AM113" si="72">SUM(J114:J116)</f>
        <v>36500</v>
      </c>
      <c r="K113" s="27">
        <f t="shared" si="72"/>
        <v>13075.553</v>
      </c>
      <c r="L113" s="27">
        <f t="shared" si="72"/>
        <v>13075.553</v>
      </c>
      <c r="M113" s="27">
        <f t="shared" si="72"/>
        <v>6079</v>
      </c>
      <c r="N113" s="27">
        <f t="shared" si="72"/>
        <v>6079</v>
      </c>
      <c r="O113" s="27">
        <f t="shared" si="72"/>
        <v>6800</v>
      </c>
      <c r="P113" s="27">
        <f t="shared" si="72"/>
        <v>6800</v>
      </c>
      <c r="Q113" s="27">
        <f t="shared" si="72"/>
        <v>6800</v>
      </c>
      <c r="R113" s="27">
        <f t="shared" si="72"/>
        <v>6800</v>
      </c>
      <c r="S113" s="27">
        <f t="shared" si="72"/>
        <v>27506.553</v>
      </c>
      <c r="T113" s="27">
        <f t="shared" si="72"/>
        <v>27506.553</v>
      </c>
      <c r="U113" s="27">
        <f t="shared" si="72"/>
        <v>0</v>
      </c>
      <c r="V113" s="27">
        <f t="shared" si="72"/>
        <v>36500</v>
      </c>
      <c r="W113" s="27">
        <f t="shared" si="72"/>
        <v>0</v>
      </c>
      <c r="X113" s="27">
        <f t="shared" si="72"/>
        <v>0</v>
      </c>
      <c r="Y113" s="27">
        <f t="shared" si="72"/>
        <v>0</v>
      </c>
      <c r="Z113" s="27">
        <f t="shared" si="72"/>
        <v>0</v>
      </c>
      <c r="AA113" s="27">
        <f t="shared" si="72"/>
        <v>27506.553</v>
      </c>
      <c r="AB113" s="27">
        <f t="shared" si="72"/>
        <v>0</v>
      </c>
      <c r="AC113" s="27">
        <f t="shared" si="72"/>
        <v>0</v>
      </c>
      <c r="AD113" s="27">
        <f t="shared" si="72"/>
        <v>0</v>
      </c>
      <c r="AE113" s="27">
        <f t="shared" si="72"/>
        <v>8993.4470000000001</v>
      </c>
      <c r="AF113" s="27">
        <f t="shared" si="72"/>
        <v>8993.4470000000001</v>
      </c>
      <c r="AG113" s="27">
        <f t="shared" si="72"/>
        <v>0</v>
      </c>
      <c r="AH113" s="27">
        <f t="shared" si="72"/>
        <v>0</v>
      </c>
      <c r="AI113" s="27">
        <f t="shared" si="72"/>
        <v>8000</v>
      </c>
      <c r="AJ113" s="27">
        <f t="shared" si="72"/>
        <v>8000</v>
      </c>
      <c r="AK113" s="27">
        <f t="shared" si="72"/>
        <v>0</v>
      </c>
      <c r="AL113" s="27">
        <f t="shared" si="72"/>
        <v>0</v>
      </c>
      <c r="AM113" s="27">
        <f t="shared" si="72"/>
        <v>0</v>
      </c>
      <c r="AN113" s="28"/>
      <c r="AO113" s="20">
        <f t="shared" si="71"/>
        <v>5300</v>
      </c>
    </row>
    <row r="114" spans="1:41" ht="45" x14ac:dyDescent="0.25">
      <c r="A114" s="46">
        <v>1</v>
      </c>
      <c r="B114" s="82" t="s">
        <v>266</v>
      </c>
      <c r="C114" s="40">
        <v>7952853</v>
      </c>
      <c r="D114" s="40" t="s">
        <v>119</v>
      </c>
      <c r="E114" s="110"/>
      <c r="F114" s="110"/>
      <c r="G114" s="40" t="s">
        <v>120</v>
      </c>
      <c r="H114" s="39" t="s">
        <v>267</v>
      </c>
      <c r="I114" s="42">
        <v>13500</v>
      </c>
      <c r="J114" s="42">
        <v>12500</v>
      </c>
      <c r="K114" s="42">
        <f t="shared" si="52"/>
        <v>4975.5529999999999</v>
      </c>
      <c r="L114" s="42">
        <v>4975.5529999999999</v>
      </c>
      <c r="M114" s="42">
        <f>N114</f>
        <v>1500</v>
      </c>
      <c r="N114" s="42">
        <v>1500</v>
      </c>
      <c r="O114" s="42">
        <f>P114</f>
        <v>1500</v>
      </c>
      <c r="P114" s="42">
        <v>1500</v>
      </c>
      <c r="Q114" s="42">
        <f>R114</f>
        <v>1500</v>
      </c>
      <c r="R114" s="42">
        <v>1500</v>
      </c>
      <c r="S114" s="42">
        <f>T114</f>
        <v>11302.553</v>
      </c>
      <c r="T114" s="42">
        <v>11302.553</v>
      </c>
      <c r="U114" s="111"/>
      <c r="V114" s="42">
        <v>12500</v>
      </c>
      <c r="W114" s="112"/>
      <c r="X114" s="111"/>
      <c r="Y114" s="111"/>
      <c r="Z114" s="111"/>
      <c r="AA114" s="42">
        <v>11302.553</v>
      </c>
      <c r="AB114" s="113"/>
      <c r="AC114" s="111"/>
      <c r="AD114" s="111"/>
      <c r="AE114" s="42">
        <f t="shared" si="53"/>
        <v>1197.4470000000001</v>
      </c>
      <c r="AF114" s="42">
        <f t="shared" si="50"/>
        <v>1197.4470000000001</v>
      </c>
      <c r="AG114" s="111"/>
      <c r="AH114" s="111"/>
      <c r="AI114" s="42">
        <f t="shared" si="35"/>
        <v>1100</v>
      </c>
      <c r="AJ114" s="42">
        <v>1100</v>
      </c>
      <c r="AK114" s="42"/>
      <c r="AL114" s="42"/>
      <c r="AM114" s="42"/>
      <c r="AN114" s="28" t="s">
        <v>44</v>
      </c>
      <c r="AO114" s="20">
        <f t="shared" si="71"/>
        <v>-100</v>
      </c>
    </row>
    <row r="115" spans="1:41" ht="45" x14ac:dyDescent="0.25">
      <c r="A115" s="46">
        <v>2</v>
      </c>
      <c r="B115" s="82" t="s">
        <v>268</v>
      </c>
      <c r="C115" s="40">
        <v>7952854</v>
      </c>
      <c r="D115" s="40" t="s">
        <v>119</v>
      </c>
      <c r="E115" s="110"/>
      <c r="F115" s="110"/>
      <c r="G115" s="40" t="s">
        <v>120</v>
      </c>
      <c r="H115" s="56" t="s">
        <v>269</v>
      </c>
      <c r="I115" s="102">
        <v>13000</v>
      </c>
      <c r="J115" s="57">
        <v>12000</v>
      </c>
      <c r="K115" s="42">
        <f t="shared" si="52"/>
        <v>3800</v>
      </c>
      <c r="L115" s="42">
        <v>3800</v>
      </c>
      <c r="M115" s="42">
        <f>N115</f>
        <v>3079</v>
      </c>
      <c r="N115" s="42">
        <v>3079</v>
      </c>
      <c r="O115" s="42">
        <f>P115</f>
        <v>3800</v>
      </c>
      <c r="P115" s="42">
        <v>3800</v>
      </c>
      <c r="Q115" s="42">
        <f>R115</f>
        <v>3800</v>
      </c>
      <c r="R115" s="42">
        <v>3800</v>
      </c>
      <c r="S115" s="42">
        <f>T115</f>
        <v>6000</v>
      </c>
      <c r="T115" s="42">
        <f>AA115</f>
        <v>6000</v>
      </c>
      <c r="U115" s="111"/>
      <c r="V115" s="57">
        <v>12000</v>
      </c>
      <c r="W115" s="112"/>
      <c r="X115" s="111"/>
      <c r="Y115" s="111"/>
      <c r="Z115" s="111"/>
      <c r="AA115" s="42">
        <v>6000</v>
      </c>
      <c r="AB115" s="113"/>
      <c r="AC115" s="111"/>
      <c r="AD115" s="111"/>
      <c r="AE115" s="42">
        <f t="shared" si="53"/>
        <v>6000</v>
      </c>
      <c r="AF115" s="42">
        <f t="shared" si="50"/>
        <v>6000</v>
      </c>
      <c r="AG115" s="111"/>
      <c r="AH115" s="111"/>
      <c r="AI115" s="42">
        <f t="shared" si="35"/>
        <v>5400</v>
      </c>
      <c r="AJ115" s="42">
        <v>5400</v>
      </c>
      <c r="AK115" s="42"/>
      <c r="AL115" s="42"/>
      <c r="AM115" s="42"/>
      <c r="AN115" s="28" t="s">
        <v>44</v>
      </c>
      <c r="AO115" s="20">
        <f t="shared" si="71"/>
        <v>4800</v>
      </c>
    </row>
    <row r="116" spans="1:41" ht="45" x14ac:dyDescent="0.25">
      <c r="A116" s="46">
        <v>3</v>
      </c>
      <c r="B116" s="82" t="s">
        <v>270</v>
      </c>
      <c r="C116" s="40">
        <v>7952855</v>
      </c>
      <c r="D116" s="40" t="s">
        <v>119</v>
      </c>
      <c r="E116" s="110"/>
      <c r="F116" s="110"/>
      <c r="G116" s="40" t="s">
        <v>120</v>
      </c>
      <c r="H116" s="56" t="s">
        <v>271</v>
      </c>
      <c r="I116" s="102">
        <v>13000</v>
      </c>
      <c r="J116" s="57">
        <v>12000</v>
      </c>
      <c r="K116" s="42">
        <f t="shared" si="52"/>
        <v>4300</v>
      </c>
      <c r="L116" s="42">
        <f>1500+2800</f>
        <v>4300</v>
      </c>
      <c r="M116" s="42">
        <f>N116</f>
        <v>1500</v>
      </c>
      <c r="N116" s="42">
        <v>1500</v>
      </c>
      <c r="O116" s="42">
        <f>P116</f>
        <v>1500</v>
      </c>
      <c r="P116" s="42">
        <v>1500</v>
      </c>
      <c r="Q116" s="42">
        <f>R116</f>
        <v>1500</v>
      </c>
      <c r="R116" s="42">
        <v>1500</v>
      </c>
      <c r="S116" s="42">
        <f>T116</f>
        <v>10204</v>
      </c>
      <c r="T116" s="42">
        <f>7404+2800</f>
        <v>10204</v>
      </c>
      <c r="U116" s="111"/>
      <c r="V116" s="57">
        <v>12000</v>
      </c>
      <c r="W116" s="112"/>
      <c r="X116" s="111"/>
      <c r="Y116" s="111"/>
      <c r="Z116" s="111"/>
      <c r="AA116" s="42">
        <f>7404+2800</f>
        <v>10204</v>
      </c>
      <c r="AB116" s="113"/>
      <c r="AC116" s="111"/>
      <c r="AD116" s="111"/>
      <c r="AE116" s="42">
        <f t="shared" si="53"/>
        <v>1796</v>
      </c>
      <c r="AF116" s="42">
        <f t="shared" si="50"/>
        <v>1796</v>
      </c>
      <c r="AG116" s="111"/>
      <c r="AH116" s="111"/>
      <c r="AI116" s="42">
        <f t="shared" si="35"/>
        <v>1500</v>
      </c>
      <c r="AJ116" s="42">
        <v>1500</v>
      </c>
      <c r="AK116" s="42"/>
      <c r="AL116" s="42"/>
      <c r="AM116" s="42"/>
      <c r="AN116" s="28" t="s">
        <v>44</v>
      </c>
      <c r="AO116" s="20">
        <f>ROUND(V116*0.95-AA116,-2)</f>
        <v>1200</v>
      </c>
    </row>
    <row r="117" spans="1:41" ht="20.25" customHeight="1" x14ac:dyDescent="0.25">
      <c r="A117" s="106"/>
      <c r="B117" s="106" t="s">
        <v>272</v>
      </c>
      <c r="C117" s="39"/>
      <c r="D117" s="107"/>
      <c r="E117" s="110"/>
      <c r="F117" s="110"/>
      <c r="G117" s="39"/>
      <c r="H117" s="39"/>
      <c r="I117" s="27">
        <f>SUM(I118:I120)</f>
        <v>43000</v>
      </c>
      <c r="J117" s="27">
        <f t="shared" ref="J117:AM117" si="73">SUM(J118:J120)</f>
        <v>41000</v>
      </c>
      <c r="K117" s="27">
        <f t="shared" si="73"/>
        <v>12200</v>
      </c>
      <c r="L117" s="27">
        <f t="shared" si="73"/>
        <v>12200</v>
      </c>
      <c r="M117" s="27">
        <f t="shared" si="73"/>
        <v>10356</v>
      </c>
      <c r="N117" s="27">
        <f t="shared" si="73"/>
        <v>10356</v>
      </c>
      <c r="O117" s="27">
        <f t="shared" si="73"/>
        <v>12200</v>
      </c>
      <c r="P117" s="27">
        <f t="shared" si="73"/>
        <v>12200</v>
      </c>
      <c r="Q117" s="27">
        <f t="shared" si="73"/>
        <v>12200</v>
      </c>
      <c r="R117" s="27">
        <f t="shared" si="73"/>
        <v>12200</v>
      </c>
      <c r="S117" s="27">
        <f t="shared" si="73"/>
        <v>20222</v>
      </c>
      <c r="T117" s="27">
        <f t="shared" si="73"/>
        <v>20222</v>
      </c>
      <c r="U117" s="27">
        <f t="shared" si="73"/>
        <v>0</v>
      </c>
      <c r="V117" s="27">
        <f t="shared" si="73"/>
        <v>41000</v>
      </c>
      <c r="W117" s="27">
        <f t="shared" si="73"/>
        <v>0</v>
      </c>
      <c r="X117" s="27">
        <f t="shared" si="73"/>
        <v>0</v>
      </c>
      <c r="Y117" s="27">
        <f t="shared" si="73"/>
        <v>0</v>
      </c>
      <c r="Z117" s="27">
        <f t="shared" si="73"/>
        <v>0</v>
      </c>
      <c r="AA117" s="27">
        <f t="shared" si="73"/>
        <v>20222</v>
      </c>
      <c r="AB117" s="27">
        <f t="shared" si="73"/>
        <v>0</v>
      </c>
      <c r="AC117" s="27">
        <f t="shared" si="73"/>
        <v>0</v>
      </c>
      <c r="AD117" s="27">
        <f t="shared" si="73"/>
        <v>0</v>
      </c>
      <c r="AE117" s="27">
        <f t="shared" si="73"/>
        <v>20778</v>
      </c>
      <c r="AF117" s="27">
        <f t="shared" si="73"/>
        <v>20778</v>
      </c>
      <c r="AG117" s="27">
        <f t="shared" si="73"/>
        <v>0</v>
      </c>
      <c r="AH117" s="27">
        <f t="shared" si="73"/>
        <v>0</v>
      </c>
      <c r="AI117" s="27">
        <f t="shared" si="73"/>
        <v>18800</v>
      </c>
      <c r="AJ117" s="27">
        <f t="shared" si="73"/>
        <v>18800</v>
      </c>
      <c r="AK117" s="27">
        <f t="shared" si="73"/>
        <v>0</v>
      </c>
      <c r="AL117" s="27">
        <f t="shared" si="73"/>
        <v>0</v>
      </c>
      <c r="AM117" s="27">
        <f t="shared" si="73"/>
        <v>0</v>
      </c>
      <c r="AN117" s="28"/>
      <c r="AO117" s="20">
        <f t="shared" si="71"/>
        <v>16700</v>
      </c>
    </row>
    <row r="118" spans="1:41" ht="45" x14ac:dyDescent="0.25">
      <c r="A118" s="37" t="s">
        <v>38</v>
      </c>
      <c r="B118" s="82" t="s">
        <v>273</v>
      </c>
      <c r="C118" s="40">
        <v>7954115</v>
      </c>
      <c r="D118" s="40" t="s">
        <v>274</v>
      </c>
      <c r="E118" s="25"/>
      <c r="F118" s="25"/>
      <c r="G118" s="40" t="s">
        <v>275</v>
      </c>
      <c r="H118" s="56" t="s">
        <v>276</v>
      </c>
      <c r="I118" s="42">
        <v>15000</v>
      </c>
      <c r="J118" s="42">
        <v>14000</v>
      </c>
      <c r="K118" s="42">
        <f t="shared" si="52"/>
        <v>4500</v>
      </c>
      <c r="L118" s="42">
        <v>4500</v>
      </c>
      <c r="M118" s="42">
        <f>N118</f>
        <v>4500</v>
      </c>
      <c r="N118" s="42">
        <v>4500</v>
      </c>
      <c r="O118" s="42">
        <f>P118</f>
        <v>4500</v>
      </c>
      <c r="P118" s="42">
        <v>4500</v>
      </c>
      <c r="Q118" s="42">
        <f>R118</f>
        <v>4500</v>
      </c>
      <c r="R118" s="42">
        <v>4500</v>
      </c>
      <c r="S118" s="42">
        <v>7000</v>
      </c>
      <c r="T118" s="42">
        <v>7000</v>
      </c>
      <c r="U118" s="25"/>
      <c r="V118" s="42">
        <v>14000</v>
      </c>
      <c r="W118" s="108"/>
      <c r="X118" s="25"/>
      <c r="Y118" s="25"/>
      <c r="Z118" s="25"/>
      <c r="AA118" s="42">
        <v>7000</v>
      </c>
      <c r="AB118" s="83"/>
      <c r="AC118" s="25"/>
      <c r="AD118" s="25"/>
      <c r="AE118" s="42">
        <f t="shared" si="53"/>
        <v>7000</v>
      </c>
      <c r="AF118" s="42">
        <f t="shared" si="50"/>
        <v>7000</v>
      </c>
      <c r="AG118" s="25"/>
      <c r="AH118" s="25"/>
      <c r="AI118" s="42">
        <f t="shared" si="35"/>
        <v>6300</v>
      </c>
      <c r="AJ118" s="42">
        <v>6300</v>
      </c>
      <c r="AK118" s="42"/>
      <c r="AL118" s="42"/>
      <c r="AM118" s="42"/>
      <c r="AN118" s="28" t="s">
        <v>44</v>
      </c>
      <c r="AO118" s="20">
        <f t="shared" ref="AO118:AO119" si="74">ROUND(V118*0.95-AA118,-2)</f>
        <v>6300</v>
      </c>
    </row>
    <row r="119" spans="1:41" ht="45" x14ac:dyDescent="0.25">
      <c r="A119" s="37">
        <v>2</v>
      </c>
      <c r="B119" s="82" t="s">
        <v>277</v>
      </c>
      <c r="C119" s="40">
        <v>7955507</v>
      </c>
      <c r="D119" s="40" t="s">
        <v>274</v>
      </c>
      <c r="E119" s="25"/>
      <c r="F119" s="25"/>
      <c r="G119" s="40" t="s">
        <v>275</v>
      </c>
      <c r="H119" s="40" t="s">
        <v>278</v>
      </c>
      <c r="I119" s="42">
        <v>19000</v>
      </c>
      <c r="J119" s="42">
        <v>18000</v>
      </c>
      <c r="K119" s="42">
        <f t="shared" si="52"/>
        <v>5000</v>
      </c>
      <c r="L119" s="42">
        <v>5000</v>
      </c>
      <c r="M119" s="42">
        <f>N119</f>
        <v>3156</v>
      </c>
      <c r="N119" s="42">
        <v>3156</v>
      </c>
      <c r="O119" s="42">
        <f>P119</f>
        <v>5000</v>
      </c>
      <c r="P119" s="42">
        <v>5000</v>
      </c>
      <c r="Q119" s="42">
        <f>R119</f>
        <v>5000</v>
      </c>
      <c r="R119" s="42">
        <v>5000</v>
      </c>
      <c r="S119" s="42">
        <v>8722</v>
      </c>
      <c r="T119" s="42">
        <v>8722</v>
      </c>
      <c r="U119" s="25"/>
      <c r="V119" s="42">
        <v>18000</v>
      </c>
      <c r="W119" s="108"/>
      <c r="X119" s="25"/>
      <c r="Y119" s="25"/>
      <c r="Z119" s="25"/>
      <c r="AA119" s="42">
        <v>8722</v>
      </c>
      <c r="AB119" s="83"/>
      <c r="AC119" s="25"/>
      <c r="AD119" s="25"/>
      <c r="AE119" s="42">
        <f t="shared" si="53"/>
        <v>9278</v>
      </c>
      <c r="AF119" s="42">
        <f t="shared" si="50"/>
        <v>9278</v>
      </c>
      <c r="AG119" s="25"/>
      <c r="AH119" s="25"/>
      <c r="AI119" s="42">
        <f t="shared" si="35"/>
        <v>8400</v>
      </c>
      <c r="AJ119" s="42">
        <v>8400</v>
      </c>
      <c r="AK119" s="42"/>
      <c r="AL119" s="42"/>
      <c r="AM119" s="42"/>
      <c r="AN119" s="28" t="s">
        <v>44</v>
      </c>
      <c r="AO119" s="20">
        <f t="shared" si="74"/>
        <v>8400</v>
      </c>
    </row>
    <row r="120" spans="1:41" ht="51" x14ac:dyDescent="0.25">
      <c r="A120" s="115">
        <v>3</v>
      </c>
      <c r="B120" s="82" t="s">
        <v>279</v>
      </c>
      <c r="C120" s="40">
        <v>7954114</v>
      </c>
      <c r="D120" s="40" t="s">
        <v>274</v>
      </c>
      <c r="E120" s="25"/>
      <c r="F120" s="25"/>
      <c r="G120" s="40" t="s">
        <v>275</v>
      </c>
      <c r="H120" s="56" t="s">
        <v>280</v>
      </c>
      <c r="I120" s="42">
        <v>9000</v>
      </c>
      <c r="J120" s="42">
        <v>9000</v>
      </c>
      <c r="K120" s="42">
        <f t="shared" si="52"/>
        <v>2700</v>
      </c>
      <c r="L120" s="42">
        <v>2700</v>
      </c>
      <c r="M120" s="42">
        <f>N120</f>
        <v>2700</v>
      </c>
      <c r="N120" s="42">
        <v>2700</v>
      </c>
      <c r="O120" s="42">
        <f>P120</f>
        <v>2700</v>
      </c>
      <c r="P120" s="42">
        <v>2700</v>
      </c>
      <c r="Q120" s="42">
        <f>R120</f>
        <v>2700</v>
      </c>
      <c r="R120" s="42">
        <v>2700</v>
      </c>
      <c r="S120" s="42">
        <v>4500</v>
      </c>
      <c r="T120" s="42">
        <v>4500</v>
      </c>
      <c r="U120" s="25"/>
      <c r="V120" s="42">
        <v>9000</v>
      </c>
      <c r="W120" s="108"/>
      <c r="X120" s="25"/>
      <c r="Y120" s="25"/>
      <c r="Z120" s="25"/>
      <c r="AA120" s="42">
        <v>4500</v>
      </c>
      <c r="AB120" s="83"/>
      <c r="AC120" s="25"/>
      <c r="AD120" s="25"/>
      <c r="AE120" s="42">
        <f t="shared" si="53"/>
        <v>4500</v>
      </c>
      <c r="AF120" s="42">
        <f t="shared" si="50"/>
        <v>4500</v>
      </c>
      <c r="AG120" s="25"/>
      <c r="AH120" s="25"/>
      <c r="AI120" s="42">
        <f t="shared" si="35"/>
        <v>4100</v>
      </c>
      <c r="AJ120" s="42">
        <v>4100</v>
      </c>
      <c r="AK120" s="42"/>
      <c r="AL120" s="42"/>
      <c r="AM120" s="42"/>
      <c r="AN120" s="28" t="s">
        <v>44</v>
      </c>
      <c r="AO120" s="20">
        <f>ROUND(V120*0.95-AA120,-2)</f>
        <v>4100</v>
      </c>
    </row>
    <row r="121" spans="1:41" ht="28.5" customHeight="1" x14ac:dyDescent="0.25">
      <c r="A121" s="106"/>
      <c r="B121" s="106" t="s">
        <v>281</v>
      </c>
      <c r="C121" s="24"/>
      <c r="D121" s="107"/>
      <c r="E121" s="25"/>
      <c r="F121" s="25"/>
      <c r="G121" s="26"/>
      <c r="H121" s="26"/>
      <c r="I121" s="27">
        <f>SUM(I122:I125)</f>
        <v>45400</v>
      </c>
      <c r="J121" s="27">
        <f t="shared" ref="J121:AM121" si="75">SUM(J122:J125)</f>
        <v>41500</v>
      </c>
      <c r="K121" s="27">
        <f t="shared" si="75"/>
        <v>8900</v>
      </c>
      <c r="L121" s="27">
        <f t="shared" si="75"/>
        <v>8900</v>
      </c>
      <c r="M121" s="27">
        <f t="shared" si="75"/>
        <v>4255</v>
      </c>
      <c r="N121" s="27">
        <f t="shared" si="75"/>
        <v>4255</v>
      </c>
      <c r="O121" s="27">
        <f t="shared" si="75"/>
        <v>5100</v>
      </c>
      <c r="P121" s="27">
        <f t="shared" si="75"/>
        <v>5100</v>
      </c>
      <c r="Q121" s="27">
        <f t="shared" si="75"/>
        <v>7300</v>
      </c>
      <c r="R121" s="27">
        <f t="shared" si="75"/>
        <v>7300</v>
      </c>
      <c r="S121" s="27">
        <f t="shared" si="75"/>
        <v>25930</v>
      </c>
      <c r="T121" s="27">
        <f t="shared" si="75"/>
        <v>25930</v>
      </c>
      <c r="U121" s="27">
        <f t="shared" si="75"/>
        <v>0</v>
      </c>
      <c r="V121" s="27">
        <f t="shared" si="75"/>
        <v>41500</v>
      </c>
      <c r="W121" s="27">
        <f t="shared" si="75"/>
        <v>0</v>
      </c>
      <c r="X121" s="27">
        <f t="shared" si="75"/>
        <v>0</v>
      </c>
      <c r="Y121" s="27">
        <f t="shared" si="75"/>
        <v>0</v>
      </c>
      <c r="Z121" s="27">
        <f t="shared" si="75"/>
        <v>0</v>
      </c>
      <c r="AA121" s="27">
        <f t="shared" si="75"/>
        <v>25930</v>
      </c>
      <c r="AB121" s="27">
        <f t="shared" si="75"/>
        <v>0</v>
      </c>
      <c r="AC121" s="27">
        <f t="shared" si="75"/>
        <v>0</v>
      </c>
      <c r="AD121" s="27">
        <f t="shared" si="75"/>
        <v>0</v>
      </c>
      <c r="AE121" s="27">
        <f t="shared" si="75"/>
        <v>15570</v>
      </c>
      <c r="AF121" s="27">
        <f t="shared" si="75"/>
        <v>15570</v>
      </c>
      <c r="AG121" s="27">
        <f t="shared" si="75"/>
        <v>0</v>
      </c>
      <c r="AH121" s="27">
        <f t="shared" si="75"/>
        <v>0</v>
      </c>
      <c r="AI121" s="27">
        <f t="shared" si="75"/>
        <v>14070</v>
      </c>
      <c r="AJ121" s="27">
        <f t="shared" si="75"/>
        <v>14070</v>
      </c>
      <c r="AK121" s="27">
        <f t="shared" si="75"/>
        <v>0</v>
      </c>
      <c r="AL121" s="27">
        <f t="shared" si="75"/>
        <v>0</v>
      </c>
      <c r="AM121" s="27">
        <f t="shared" si="75"/>
        <v>0</v>
      </c>
      <c r="AN121" s="28"/>
      <c r="AO121" s="20">
        <f t="shared" si="71"/>
        <v>11400</v>
      </c>
    </row>
    <row r="122" spans="1:41" ht="33.75" x14ac:dyDescent="0.25">
      <c r="A122" s="46">
        <v>1</v>
      </c>
      <c r="B122" s="82" t="s">
        <v>282</v>
      </c>
      <c r="C122" s="40">
        <v>7952023</v>
      </c>
      <c r="D122" s="40" t="s">
        <v>95</v>
      </c>
      <c r="E122" s="25"/>
      <c r="F122" s="25"/>
      <c r="G122" s="39" t="s">
        <v>142</v>
      </c>
      <c r="H122" s="40" t="s">
        <v>283</v>
      </c>
      <c r="I122" s="42">
        <v>12000</v>
      </c>
      <c r="J122" s="42">
        <v>11000</v>
      </c>
      <c r="K122" s="42">
        <f t="shared" si="52"/>
        <v>2500</v>
      </c>
      <c r="L122" s="42">
        <f>900+1600</f>
        <v>2500</v>
      </c>
      <c r="M122" s="42">
        <v>900</v>
      </c>
      <c r="N122" s="42">
        <v>900</v>
      </c>
      <c r="O122" s="42">
        <v>900</v>
      </c>
      <c r="P122" s="42">
        <v>900</v>
      </c>
      <c r="Q122" s="42">
        <f>R122</f>
        <v>900</v>
      </c>
      <c r="R122" s="42">
        <v>900</v>
      </c>
      <c r="S122" s="42">
        <f>9030+1600</f>
        <v>10630</v>
      </c>
      <c r="T122" s="42">
        <f>9030+1600</f>
        <v>10630</v>
      </c>
      <c r="U122" s="25"/>
      <c r="V122" s="42">
        <v>11000</v>
      </c>
      <c r="W122" s="108"/>
      <c r="X122" s="25"/>
      <c r="Y122" s="25"/>
      <c r="Z122" s="25"/>
      <c r="AA122" s="42">
        <f>9030+1600</f>
        <v>10630</v>
      </c>
      <c r="AB122" s="83"/>
      <c r="AC122" s="25"/>
      <c r="AD122" s="25"/>
      <c r="AE122" s="42">
        <f t="shared" si="53"/>
        <v>370</v>
      </c>
      <c r="AF122" s="42">
        <f t="shared" si="50"/>
        <v>370</v>
      </c>
      <c r="AG122" s="42"/>
      <c r="AH122" s="42"/>
      <c r="AI122" s="42">
        <f t="shared" si="35"/>
        <v>370</v>
      </c>
      <c r="AJ122" s="42">
        <v>370</v>
      </c>
      <c r="AK122" s="42"/>
      <c r="AL122" s="42"/>
      <c r="AM122" s="42"/>
      <c r="AN122" s="28" t="s">
        <v>44</v>
      </c>
      <c r="AO122" s="20">
        <f t="shared" ref="AO122:AO124" si="76">ROUND(V122*0.95-AA122,-2)</f>
        <v>-200</v>
      </c>
    </row>
    <row r="123" spans="1:41" ht="38.25" x14ac:dyDescent="0.25">
      <c r="A123" s="37" t="s">
        <v>45</v>
      </c>
      <c r="B123" s="82" t="s">
        <v>284</v>
      </c>
      <c r="C123" s="40">
        <v>7952022</v>
      </c>
      <c r="D123" s="40" t="s">
        <v>95</v>
      </c>
      <c r="E123" s="25"/>
      <c r="F123" s="25"/>
      <c r="G123" s="39" t="s">
        <v>142</v>
      </c>
      <c r="H123" s="40" t="s">
        <v>285</v>
      </c>
      <c r="I123" s="102">
        <v>9900</v>
      </c>
      <c r="J123" s="57">
        <v>9000</v>
      </c>
      <c r="K123" s="42">
        <f t="shared" si="52"/>
        <v>900</v>
      </c>
      <c r="L123" s="42">
        <v>900</v>
      </c>
      <c r="M123" s="42">
        <v>850</v>
      </c>
      <c r="N123" s="42">
        <v>850</v>
      </c>
      <c r="O123" s="42">
        <v>900</v>
      </c>
      <c r="P123" s="42">
        <v>900</v>
      </c>
      <c r="Q123" s="42">
        <f>R123</f>
        <v>900</v>
      </c>
      <c r="R123" s="42">
        <v>900</v>
      </c>
      <c r="S123" s="42">
        <v>4500</v>
      </c>
      <c r="T123" s="42">
        <v>4500</v>
      </c>
      <c r="U123" s="25"/>
      <c r="V123" s="57">
        <v>9000</v>
      </c>
      <c r="W123" s="108"/>
      <c r="X123" s="25"/>
      <c r="Y123" s="25"/>
      <c r="Z123" s="25"/>
      <c r="AA123" s="42">
        <v>4500</v>
      </c>
      <c r="AB123" s="83"/>
      <c r="AC123" s="25"/>
      <c r="AD123" s="25"/>
      <c r="AE123" s="42">
        <f t="shared" si="53"/>
        <v>4500</v>
      </c>
      <c r="AF123" s="42">
        <f t="shared" si="50"/>
        <v>4500</v>
      </c>
      <c r="AG123" s="42"/>
      <c r="AH123" s="42"/>
      <c r="AI123" s="42">
        <f t="shared" si="35"/>
        <v>4100</v>
      </c>
      <c r="AJ123" s="42">
        <v>4100</v>
      </c>
      <c r="AK123" s="42"/>
      <c r="AL123" s="42"/>
      <c r="AM123" s="42"/>
      <c r="AN123" s="28" t="s">
        <v>44</v>
      </c>
      <c r="AO123" s="20">
        <f t="shared" si="76"/>
        <v>4100</v>
      </c>
    </row>
    <row r="124" spans="1:41" ht="38.25" x14ac:dyDescent="0.25">
      <c r="A124" s="46">
        <v>3</v>
      </c>
      <c r="B124" s="82" t="s">
        <v>286</v>
      </c>
      <c r="C124" s="40">
        <v>7951837</v>
      </c>
      <c r="D124" s="40" t="s">
        <v>95</v>
      </c>
      <c r="E124" s="25"/>
      <c r="F124" s="25"/>
      <c r="G124" s="39" t="s">
        <v>142</v>
      </c>
      <c r="H124" s="40" t="s">
        <v>287</v>
      </c>
      <c r="I124" s="102">
        <v>10900</v>
      </c>
      <c r="J124" s="57">
        <v>10000</v>
      </c>
      <c r="K124" s="42">
        <f t="shared" si="52"/>
        <v>2000</v>
      </c>
      <c r="L124" s="42">
        <v>2000</v>
      </c>
      <c r="M124" s="42">
        <v>642</v>
      </c>
      <c r="N124" s="42">
        <v>642</v>
      </c>
      <c r="O124" s="42">
        <f>P124</f>
        <v>1200</v>
      </c>
      <c r="P124" s="42">
        <f>L124*0.6</f>
        <v>1200</v>
      </c>
      <c r="Q124" s="42">
        <f>R124</f>
        <v>2000</v>
      </c>
      <c r="R124" s="42">
        <v>2000</v>
      </c>
      <c r="S124" s="42">
        <v>5000</v>
      </c>
      <c r="T124" s="42">
        <v>5000</v>
      </c>
      <c r="U124" s="25"/>
      <c r="V124" s="57">
        <v>10000</v>
      </c>
      <c r="W124" s="108"/>
      <c r="X124" s="25"/>
      <c r="Y124" s="25"/>
      <c r="Z124" s="25"/>
      <c r="AA124" s="42">
        <v>5000</v>
      </c>
      <c r="AB124" s="83"/>
      <c r="AC124" s="25"/>
      <c r="AD124" s="25"/>
      <c r="AE124" s="42">
        <f t="shared" si="53"/>
        <v>5000</v>
      </c>
      <c r="AF124" s="42">
        <f t="shared" si="50"/>
        <v>5000</v>
      </c>
      <c r="AG124" s="42"/>
      <c r="AH124" s="42"/>
      <c r="AI124" s="42">
        <f t="shared" ref="AI124:AI156" si="77">SUM(AJ124:AM124)</f>
        <v>4500</v>
      </c>
      <c r="AJ124" s="42">
        <v>4500</v>
      </c>
      <c r="AK124" s="42"/>
      <c r="AL124" s="42"/>
      <c r="AM124" s="42"/>
      <c r="AN124" s="28" t="s">
        <v>44</v>
      </c>
      <c r="AO124" s="20">
        <f t="shared" si="76"/>
        <v>4500</v>
      </c>
    </row>
    <row r="125" spans="1:41" ht="64.5" customHeight="1" x14ac:dyDescent="0.25">
      <c r="A125" s="46">
        <v>4</v>
      </c>
      <c r="B125" s="82" t="s">
        <v>288</v>
      </c>
      <c r="C125" s="40">
        <v>7953964</v>
      </c>
      <c r="D125" s="40" t="s">
        <v>95</v>
      </c>
      <c r="E125" s="25"/>
      <c r="F125" s="25"/>
      <c r="G125" s="39" t="s">
        <v>142</v>
      </c>
      <c r="H125" s="40" t="s">
        <v>289</v>
      </c>
      <c r="I125" s="102">
        <v>12600</v>
      </c>
      <c r="J125" s="57">
        <v>11500</v>
      </c>
      <c r="K125" s="42">
        <f t="shared" si="52"/>
        <v>3500</v>
      </c>
      <c r="L125" s="42">
        <v>3500</v>
      </c>
      <c r="M125" s="42">
        <v>1863</v>
      </c>
      <c r="N125" s="42">
        <v>1863</v>
      </c>
      <c r="O125" s="42">
        <f>P125</f>
        <v>2100</v>
      </c>
      <c r="P125" s="42">
        <f>L125*0.6</f>
        <v>2100</v>
      </c>
      <c r="Q125" s="42">
        <f>R125</f>
        <v>3500</v>
      </c>
      <c r="R125" s="42">
        <v>3500</v>
      </c>
      <c r="S125" s="42">
        <v>5800</v>
      </c>
      <c r="T125" s="42">
        <v>5800</v>
      </c>
      <c r="U125" s="25"/>
      <c r="V125" s="57">
        <v>11500</v>
      </c>
      <c r="W125" s="108"/>
      <c r="X125" s="25"/>
      <c r="Y125" s="25"/>
      <c r="Z125" s="25"/>
      <c r="AA125" s="42">
        <v>5800</v>
      </c>
      <c r="AB125" s="83"/>
      <c r="AC125" s="25"/>
      <c r="AD125" s="25"/>
      <c r="AE125" s="42">
        <f t="shared" si="53"/>
        <v>5700</v>
      </c>
      <c r="AF125" s="42">
        <f t="shared" si="50"/>
        <v>5700</v>
      </c>
      <c r="AG125" s="42"/>
      <c r="AH125" s="42"/>
      <c r="AI125" s="42">
        <f t="shared" si="77"/>
        <v>5100</v>
      </c>
      <c r="AJ125" s="42">
        <v>5100</v>
      </c>
      <c r="AK125" s="42"/>
      <c r="AL125" s="42"/>
      <c r="AM125" s="42"/>
      <c r="AN125" s="28" t="s">
        <v>44</v>
      </c>
      <c r="AO125" s="20">
        <f>ROUND(V125*0.95-AA125,-2)</f>
        <v>5100</v>
      </c>
    </row>
    <row r="126" spans="1:41" ht="27" customHeight="1" x14ac:dyDescent="0.25">
      <c r="A126" s="106"/>
      <c r="B126" s="106" t="s">
        <v>290</v>
      </c>
      <c r="C126" s="24"/>
      <c r="D126" s="107"/>
      <c r="E126" s="25"/>
      <c r="F126" s="25"/>
      <c r="G126" s="26"/>
      <c r="H126" s="26"/>
      <c r="I126" s="27">
        <f>SUM(I127:I129)</f>
        <v>53800</v>
      </c>
      <c r="J126" s="27">
        <f t="shared" ref="J126:AM126" si="78">SUM(J127:J129)</f>
        <v>52811</v>
      </c>
      <c r="K126" s="27">
        <f t="shared" si="78"/>
        <v>20023</v>
      </c>
      <c r="L126" s="27">
        <f t="shared" si="78"/>
        <v>20023</v>
      </c>
      <c r="M126" s="27">
        <f t="shared" si="78"/>
        <v>3273</v>
      </c>
      <c r="N126" s="27">
        <f t="shared" si="78"/>
        <v>3273</v>
      </c>
      <c r="O126" s="27">
        <f t="shared" si="78"/>
        <v>10300</v>
      </c>
      <c r="P126" s="27">
        <f t="shared" si="78"/>
        <v>10300</v>
      </c>
      <c r="Q126" s="27">
        <f t="shared" si="78"/>
        <v>15700</v>
      </c>
      <c r="R126" s="27">
        <f t="shared" si="78"/>
        <v>15700</v>
      </c>
      <c r="S126" s="27">
        <f t="shared" si="78"/>
        <v>30811</v>
      </c>
      <c r="T126" s="27">
        <f t="shared" si="78"/>
        <v>30811</v>
      </c>
      <c r="U126" s="27">
        <f t="shared" si="78"/>
        <v>0</v>
      </c>
      <c r="V126" s="27">
        <f t="shared" si="78"/>
        <v>53000</v>
      </c>
      <c r="W126" s="27">
        <f t="shared" si="78"/>
        <v>0</v>
      </c>
      <c r="X126" s="27">
        <f t="shared" si="78"/>
        <v>0</v>
      </c>
      <c r="Y126" s="27">
        <f t="shared" si="78"/>
        <v>0</v>
      </c>
      <c r="Z126" s="27">
        <f t="shared" si="78"/>
        <v>0</v>
      </c>
      <c r="AA126" s="27">
        <f t="shared" si="78"/>
        <v>30810.541000000001</v>
      </c>
      <c r="AB126" s="27">
        <f t="shared" si="78"/>
        <v>0</v>
      </c>
      <c r="AC126" s="27">
        <f t="shared" si="78"/>
        <v>0</v>
      </c>
      <c r="AD126" s="27">
        <f t="shared" si="78"/>
        <v>0</v>
      </c>
      <c r="AE126" s="27">
        <f t="shared" si="78"/>
        <v>22000.458999999999</v>
      </c>
      <c r="AF126" s="27">
        <f t="shared" si="78"/>
        <v>22000.458999999999</v>
      </c>
      <c r="AG126" s="27">
        <f t="shared" si="78"/>
        <v>0</v>
      </c>
      <c r="AH126" s="27">
        <f t="shared" si="78"/>
        <v>0</v>
      </c>
      <c r="AI126" s="27">
        <f t="shared" si="78"/>
        <v>19800</v>
      </c>
      <c r="AJ126" s="27">
        <f t="shared" si="78"/>
        <v>19800</v>
      </c>
      <c r="AK126" s="27">
        <f t="shared" si="78"/>
        <v>0</v>
      </c>
      <c r="AL126" s="27">
        <f t="shared" si="78"/>
        <v>0</v>
      </c>
      <c r="AM126" s="27">
        <f t="shared" si="78"/>
        <v>0</v>
      </c>
      <c r="AN126" s="28"/>
      <c r="AO126" s="20">
        <f t="shared" si="71"/>
        <v>16900</v>
      </c>
    </row>
    <row r="127" spans="1:41" ht="45" x14ac:dyDescent="0.25">
      <c r="A127" s="46">
        <v>1</v>
      </c>
      <c r="B127" s="45" t="s">
        <v>291</v>
      </c>
      <c r="C127" s="40">
        <v>7953170</v>
      </c>
      <c r="D127" s="40" t="s">
        <v>292</v>
      </c>
      <c r="E127" s="25"/>
      <c r="F127" s="25"/>
      <c r="G127" s="40" t="s">
        <v>293</v>
      </c>
      <c r="H127" s="56" t="s">
        <v>294</v>
      </c>
      <c r="I127" s="42">
        <v>9800</v>
      </c>
      <c r="J127" s="42">
        <v>8811</v>
      </c>
      <c r="K127" s="42">
        <f t="shared" si="52"/>
        <v>6523</v>
      </c>
      <c r="L127" s="42">
        <f>2200+4323</f>
        <v>6523</v>
      </c>
      <c r="M127" s="42">
        <f>N127</f>
        <v>2200</v>
      </c>
      <c r="N127" s="42">
        <v>2200</v>
      </c>
      <c r="O127" s="42">
        <f>P127</f>
        <v>2200</v>
      </c>
      <c r="P127" s="42">
        <v>2200</v>
      </c>
      <c r="Q127" s="42">
        <f>R127</f>
        <v>2200</v>
      </c>
      <c r="R127" s="42">
        <v>2200</v>
      </c>
      <c r="S127" s="42">
        <f>T127</f>
        <v>8811</v>
      </c>
      <c r="T127" s="42">
        <v>8811</v>
      </c>
      <c r="U127" s="25"/>
      <c r="V127" s="42">
        <v>9000</v>
      </c>
      <c r="W127" s="108"/>
      <c r="X127" s="25"/>
      <c r="Y127" s="25"/>
      <c r="Z127" s="25"/>
      <c r="AA127" s="42">
        <f>4487.541+4323</f>
        <v>8810.5410000000011</v>
      </c>
      <c r="AB127" s="83"/>
      <c r="AC127" s="25"/>
      <c r="AD127" s="25"/>
      <c r="AE127" s="42">
        <f t="shared" si="53"/>
        <v>0.45899999999892316</v>
      </c>
      <c r="AF127" s="42">
        <f>J127-AA127</f>
        <v>0.45899999999892316</v>
      </c>
      <c r="AG127" s="25"/>
      <c r="AH127" s="25"/>
      <c r="AI127" s="42">
        <f t="shared" si="77"/>
        <v>0</v>
      </c>
      <c r="AJ127" s="42"/>
      <c r="AK127" s="42"/>
      <c r="AL127" s="42"/>
      <c r="AM127" s="42"/>
      <c r="AN127" s="28" t="s">
        <v>91</v>
      </c>
      <c r="AO127" s="20">
        <f t="shared" si="71"/>
        <v>-700</v>
      </c>
    </row>
    <row r="128" spans="1:41" ht="45" x14ac:dyDescent="0.25">
      <c r="A128" s="37" t="s">
        <v>45</v>
      </c>
      <c r="B128" s="45" t="s">
        <v>295</v>
      </c>
      <c r="C128" s="40">
        <v>7953450</v>
      </c>
      <c r="D128" s="40" t="s">
        <v>292</v>
      </c>
      <c r="E128" s="25"/>
      <c r="F128" s="25"/>
      <c r="G128" s="40" t="s">
        <v>293</v>
      </c>
      <c r="H128" s="56" t="s">
        <v>296</v>
      </c>
      <c r="I128" s="42">
        <v>24000</v>
      </c>
      <c r="J128" s="42">
        <v>24000</v>
      </c>
      <c r="K128" s="42">
        <f t="shared" si="52"/>
        <v>7500</v>
      </c>
      <c r="L128" s="42">
        <v>7500</v>
      </c>
      <c r="M128" s="42">
        <v>1031</v>
      </c>
      <c r="N128" s="42">
        <v>1031</v>
      </c>
      <c r="O128" s="42">
        <f>P128</f>
        <v>4500</v>
      </c>
      <c r="P128" s="42">
        <f>L128*0.6</f>
        <v>4500</v>
      </c>
      <c r="Q128" s="42">
        <f>R128</f>
        <v>7500</v>
      </c>
      <c r="R128" s="42">
        <v>7500</v>
      </c>
      <c r="S128" s="42">
        <v>12000</v>
      </c>
      <c r="T128" s="42">
        <v>12000</v>
      </c>
      <c r="U128" s="25"/>
      <c r="V128" s="42">
        <v>24000</v>
      </c>
      <c r="W128" s="108"/>
      <c r="X128" s="25"/>
      <c r="Y128" s="25"/>
      <c r="Z128" s="25"/>
      <c r="AA128" s="42">
        <v>12000</v>
      </c>
      <c r="AB128" s="83"/>
      <c r="AC128" s="25"/>
      <c r="AD128" s="25"/>
      <c r="AE128" s="42">
        <f t="shared" si="53"/>
        <v>12000</v>
      </c>
      <c r="AF128" s="42">
        <f t="shared" si="50"/>
        <v>12000</v>
      </c>
      <c r="AG128" s="25"/>
      <c r="AH128" s="25"/>
      <c r="AI128" s="42">
        <f t="shared" si="77"/>
        <v>10800</v>
      </c>
      <c r="AJ128" s="42">
        <v>10800</v>
      </c>
      <c r="AK128" s="42"/>
      <c r="AL128" s="42"/>
      <c r="AM128" s="42"/>
      <c r="AN128" s="28" t="s">
        <v>44</v>
      </c>
      <c r="AO128" s="20">
        <f>ROUND(V128*0.95-AA128,-2)</f>
        <v>10800</v>
      </c>
    </row>
    <row r="129" spans="1:41" ht="45" x14ac:dyDescent="0.25">
      <c r="A129" s="37" t="s">
        <v>48</v>
      </c>
      <c r="B129" s="45" t="s">
        <v>297</v>
      </c>
      <c r="C129" s="40">
        <v>7953169</v>
      </c>
      <c r="D129" s="40" t="s">
        <v>292</v>
      </c>
      <c r="E129" s="25"/>
      <c r="F129" s="25"/>
      <c r="G129" s="40" t="s">
        <v>293</v>
      </c>
      <c r="H129" s="56" t="s">
        <v>298</v>
      </c>
      <c r="I129" s="42">
        <f>J129</f>
        <v>20000</v>
      </c>
      <c r="J129" s="43">
        <v>20000</v>
      </c>
      <c r="K129" s="42">
        <f t="shared" si="52"/>
        <v>6000</v>
      </c>
      <c r="L129" s="42">
        <v>6000</v>
      </c>
      <c r="M129" s="42">
        <v>42</v>
      </c>
      <c r="N129" s="42">
        <v>42</v>
      </c>
      <c r="O129" s="42">
        <f>P129</f>
        <v>3600</v>
      </c>
      <c r="P129" s="42">
        <f>L129*0.6</f>
        <v>3600</v>
      </c>
      <c r="Q129" s="42">
        <f>R129</f>
        <v>6000</v>
      </c>
      <c r="R129" s="42">
        <v>6000</v>
      </c>
      <c r="S129" s="42">
        <v>10000</v>
      </c>
      <c r="T129" s="42">
        <v>10000</v>
      </c>
      <c r="U129" s="25"/>
      <c r="V129" s="42">
        <v>20000</v>
      </c>
      <c r="W129" s="108"/>
      <c r="X129" s="25"/>
      <c r="Y129" s="25"/>
      <c r="Z129" s="25"/>
      <c r="AA129" s="42">
        <v>10000</v>
      </c>
      <c r="AB129" s="83"/>
      <c r="AC129" s="25"/>
      <c r="AD129" s="25"/>
      <c r="AE129" s="42">
        <f t="shared" si="53"/>
        <v>10000</v>
      </c>
      <c r="AF129" s="42">
        <f t="shared" si="50"/>
        <v>10000</v>
      </c>
      <c r="AG129" s="25"/>
      <c r="AH129" s="25"/>
      <c r="AI129" s="42">
        <f t="shared" si="77"/>
        <v>9000</v>
      </c>
      <c r="AJ129" s="42">
        <v>9000</v>
      </c>
      <c r="AK129" s="42"/>
      <c r="AL129" s="42"/>
      <c r="AM129" s="42"/>
      <c r="AN129" s="28" t="s">
        <v>44</v>
      </c>
      <c r="AO129" s="20">
        <f>ROUND(V129*0.95-AA129,-2)</f>
        <v>9000</v>
      </c>
    </row>
    <row r="130" spans="1:41" ht="23.25" customHeight="1" x14ac:dyDescent="0.25">
      <c r="A130" s="106"/>
      <c r="B130" s="106" t="s">
        <v>299</v>
      </c>
      <c r="C130" s="24"/>
      <c r="D130" s="107"/>
      <c r="E130" s="25"/>
      <c r="F130" s="25"/>
      <c r="G130" s="26"/>
      <c r="H130" s="26"/>
      <c r="I130" s="27">
        <f>SUM(I131:I133)</f>
        <v>34000</v>
      </c>
      <c r="J130" s="27">
        <f t="shared" ref="J130:AM130" si="79">SUM(J131:J133)</f>
        <v>30000</v>
      </c>
      <c r="K130" s="27">
        <f t="shared" si="79"/>
        <v>8300</v>
      </c>
      <c r="L130" s="27">
        <f t="shared" si="79"/>
        <v>8300</v>
      </c>
      <c r="M130" s="27">
        <f t="shared" si="79"/>
        <v>6734</v>
      </c>
      <c r="N130" s="27">
        <f t="shared" si="79"/>
        <v>6734</v>
      </c>
      <c r="O130" s="27">
        <f t="shared" si="79"/>
        <v>8300</v>
      </c>
      <c r="P130" s="27">
        <f t="shared" si="79"/>
        <v>8300</v>
      </c>
      <c r="Q130" s="27">
        <f t="shared" si="79"/>
        <v>8300</v>
      </c>
      <c r="R130" s="27">
        <f t="shared" si="79"/>
        <v>8300</v>
      </c>
      <c r="S130" s="27">
        <f t="shared" si="79"/>
        <v>15017</v>
      </c>
      <c r="T130" s="27">
        <f t="shared" si="79"/>
        <v>15017</v>
      </c>
      <c r="U130" s="27">
        <f t="shared" si="79"/>
        <v>0</v>
      </c>
      <c r="V130" s="27">
        <f t="shared" si="79"/>
        <v>30000</v>
      </c>
      <c r="W130" s="27">
        <f t="shared" si="79"/>
        <v>0</v>
      </c>
      <c r="X130" s="27">
        <f t="shared" si="79"/>
        <v>0</v>
      </c>
      <c r="Y130" s="27">
        <f t="shared" si="79"/>
        <v>0</v>
      </c>
      <c r="Z130" s="27">
        <f t="shared" si="79"/>
        <v>0</v>
      </c>
      <c r="AA130" s="27">
        <f t="shared" si="79"/>
        <v>15017</v>
      </c>
      <c r="AB130" s="27">
        <f t="shared" si="79"/>
        <v>0</v>
      </c>
      <c r="AC130" s="27">
        <f t="shared" si="79"/>
        <v>0</v>
      </c>
      <c r="AD130" s="27">
        <f t="shared" si="79"/>
        <v>0</v>
      </c>
      <c r="AE130" s="27">
        <f t="shared" si="79"/>
        <v>14983</v>
      </c>
      <c r="AF130" s="27">
        <f t="shared" si="79"/>
        <v>14983</v>
      </c>
      <c r="AG130" s="27">
        <f t="shared" si="79"/>
        <v>0</v>
      </c>
      <c r="AH130" s="27">
        <f t="shared" si="79"/>
        <v>0</v>
      </c>
      <c r="AI130" s="27">
        <f t="shared" si="79"/>
        <v>13500</v>
      </c>
      <c r="AJ130" s="27">
        <f t="shared" si="79"/>
        <v>13500</v>
      </c>
      <c r="AK130" s="27">
        <f t="shared" si="79"/>
        <v>0</v>
      </c>
      <c r="AL130" s="27">
        <f t="shared" si="79"/>
        <v>0</v>
      </c>
      <c r="AM130" s="27">
        <f t="shared" si="79"/>
        <v>0</v>
      </c>
      <c r="AN130" s="28"/>
      <c r="AO130" s="20">
        <f t="shared" si="71"/>
        <v>12000</v>
      </c>
    </row>
    <row r="131" spans="1:41" ht="45" x14ac:dyDescent="0.25">
      <c r="A131" s="46">
        <v>1</v>
      </c>
      <c r="B131" s="45" t="s">
        <v>300</v>
      </c>
      <c r="C131" s="40">
        <v>7954899</v>
      </c>
      <c r="D131" s="40" t="s">
        <v>56</v>
      </c>
      <c r="E131" s="25"/>
      <c r="F131" s="25"/>
      <c r="G131" s="40" t="s">
        <v>301</v>
      </c>
      <c r="H131" s="56" t="s">
        <v>302</v>
      </c>
      <c r="I131" s="57">
        <v>10000</v>
      </c>
      <c r="J131" s="57">
        <v>10000</v>
      </c>
      <c r="K131" s="42">
        <f t="shared" si="52"/>
        <v>2500</v>
      </c>
      <c r="L131" s="42">
        <v>2500</v>
      </c>
      <c r="M131" s="42">
        <v>2500</v>
      </c>
      <c r="N131" s="42">
        <v>2500</v>
      </c>
      <c r="O131" s="42">
        <v>2500</v>
      </c>
      <c r="P131" s="42">
        <v>2500</v>
      </c>
      <c r="Q131" s="42">
        <f>R131</f>
        <v>2500</v>
      </c>
      <c r="R131" s="42">
        <v>2500</v>
      </c>
      <c r="S131" s="42">
        <v>4980</v>
      </c>
      <c r="T131" s="42">
        <v>4980</v>
      </c>
      <c r="U131" s="25"/>
      <c r="V131" s="57">
        <v>10000</v>
      </c>
      <c r="W131" s="108"/>
      <c r="X131" s="25"/>
      <c r="Y131" s="25"/>
      <c r="Z131" s="25"/>
      <c r="AA131" s="42">
        <v>4980</v>
      </c>
      <c r="AB131" s="83"/>
      <c r="AC131" s="25"/>
      <c r="AD131" s="25"/>
      <c r="AE131" s="42">
        <f t="shared" si="53"/>
        <v>5020</v>
      </c>
      <c r="AF131" s="42">
        <f t="shared" si="50"/>
        <v>5020</v>
      </c>
      <c r="AG131" s="25"/>
      <c r="AH131" s="25"/>
      <c r="AI131" s="42">
        <f t="shared" si="77"/>
        <v>4500</v>
      </c>
      <c r="AJ131" s="42">
        <v>4500</v>
      </c>
      <c r="AK131" s="42"/>
      <c r="AL131" s="42"/>
      <c r="AM131" s="42"/>
      <c r="AN131" s="28" t="s">
        <v>44</v>
      </c>
      <c r="AO131" s="20">
        <f>ROUND(V131*0.95-AA131,-2)</f>
        <v>4500</v>
      </c>
    </row>
    <row r="132" spans="1:41" ht="45" x14ac:dyDescent="0.25">
      <c r="A132" s="37" t="s">
        <v>45</v>
      </c>
      <c r="B132" s="45" t="s">
        <v>303</v>
      </c>
      <c r="C132" s="40">
        <v>7954117</v>
      </c>
      <c r="D132" s="40" t="s">
        <v>56</v>
      </c>
      <c r="E132" s="25"/>
      <c r="F132" s="25"/>
      <c r="G132" s="40" t="s">
        <v>301</v>
      </c>
      <c r="H132" s="56" t="s">
        <v>304</v>
      </c>
      <c r="I132" s="42">
        <v>12000</v>
      </c>
      <c r="J132" s="42">
        <v>12000</v>
      </c>
      <c r="K132" s="42">
        <f t="shared" si="52"/>
        <v>3800</v>
      </c>
      <c r="L132" s="42">
        <v>3800</v>
      </c>
      <c r="M132" s="42">
        <v>2234</v>
      </c>
      <c r="N132" s="42">
        <v>2234</v>
      </c>
      <c r="O132" s="42">
        <f>P132</f>
        <v>3800</v>
      </c>
      <c r="P132" s="42">
        <v>3800</v>
      </c>
      <c r="Q132" s="42">
        <f>R132</f>
        <v>3800</v>
      </c>
      <c r="R132" s="42">
        <v>3800</v>
      </c>
      <c r="S132" s="42">
        <v>6000</v>
      </c>
      <c r="T132" s="42">
        <v>6000</v>
      </c>
      <c r="U132" s="25"/>
      <c r="V132" s="42">
        <v>12000</v>
      </c>
      <c r="W132" s="108"/>
      <c r="X132" s="25"/>
      <c r="Y132" s="25"/>
      <c r="Z132" s="25"/>
      <c r="AA132" s="42">
        <v>6000</v>
      </c>
      <c r="AB132" s="83"/>
      <c r="AC132" s="25"/>
      <c r="AD132" s="25"/>
      <c r="AE132" s="42">
        <f t="shared" si="53"/>
        <v>6000</v>
      </c>
      <c r="AF132" s="42">
        <f t="shared" si="50"/>
        <v>6000</v>
      </c>
      <c r="AG132" s="25"/>
      <c r="AH132" s="25"/>
      <c r="AI132" s="42">
        <f t="shared" si="77"/>
        <v>5400</v>
      </c>
      <c r="AJ132" s="42">
        <v>5400</v>
      </c>
      <c r="AK132" s="42"/>
      <c r="AL132" s="42"/>
      <c r="AM132" s="42"/>
      <c r="AN132" s="28" t="s">
        <v>44</v>
      </c>
      <c r="AO132" s="20">
        <f t="shared" ref="AO132:AO133" si="80">ROUND(V132*0.95-AA132,-2)</f>
        <v>5400</v>
      </c>
    </row>
    <row r="133" spans="1:41" ht="48" customHeight="1" x14ac:dyDescent="0.25">
      <c r="A133" s="46">
        <v>3</v>
      </c>
      <c r="B133" s="45" t="s">
        <v>305</v>
      </c>
      <c r="C133" s="40">
        <v>7954521</v>
      </c>
      <c r="D133" s="40" t="s">
        <v>56</v>
      </c>
      <c r="E133" s="25"/>
      <c r="F133" s="25"/>
      <c r="G133" s="40" t="s">
        <v>301</v>
      </c>
      <c r="H133" s="56" t="s">
        <v>306</v>
      </c>
      <c r="I133" s="42">
        <v>12000</v>
      </c>
      <c r="J133" s="42">
        <v>8000</v>
      </c>
      <c r="K133" s="42">
        <f t="shared" si="52"/>
        <v>2000</v>
      </c>
      <c r="L133" s="42">
        <v>2000</v>
      </c>
      <c r="M133" s="42">
        <f>N133</f>
        <v>2000</v>
      </c>
      <c r="N133" s="42">
        <v>2000</v>
      </c>
      <c r="O133" s="42">
        <f>P133</f>
        <v>2000</v>
      </c>
      <c r="P133" s="42">
        <v>2000</v>
      </c>
      <c r="Q133" s="42">
        <f>R133</f>
        <v>2000</v>
      </c>
      <c r="R133" s="42">
        <v>2000</v>
      </c>
      <c r="S133" s="42">
        <v>4037</v>
      </c>
      <c r="T133" s="42">
        <v>4037</v>
      </c>
      <c r="U133" s="25"/>
      <c r="V133" s="42">
        <v>8000</v>
      </c>
      <c r="W133" s="108"/>
      <c r="X133" s="25"/>
      <c r="Y133" s="25"/>
      <c r="Z133" s="25"/>
      <c r="AA133" s="42">
        <v>4037</v>
      </c>
      <c r="AB133" s="83"/>
      <c r="AC133" s="25"/>
      <c r="AD133" s="25"/>
      <c r="AE133" s="42">
        <f t="shared" si="53"/>
        <v>3963</v>
      </c>
      <c r="AF133" s="42">
        <f t="shared" si="50"/>
        <v>3963</v>
      </c>
      <c r="AG133" s="25"/>
      <c r="AH133" s="25"/>
      <c r="AI133" s="42">
        <f t="shared" si="77"/>
        <v>3600</v>
      </c>
      <c r="AJ133" s="42">
        <v>3600</v>
      </c>
      <c r="AK133" s="42"/>
      <c r="AL133" s="42"/>
      <c r="AM133" s="42"/>
      <c r="AN133" s="28" t="s">
        <v>44</v>
      </c>
      <c r="AO133" s="20">
        <f t="shared" si="80"/>
        <v>3600</v>
      </c>
    </row>
    <row r="134" spans="1:41" ht="26.25" customHeight="1" x14ac:dyDescent="0.25">
      <c r="A134" s="106"/>
      <c r="B134" s="106" t="s">
        <v>307</v>
      </c>
      <c r="C134" s="24"/>
      <c r="D134" s="107"/>
      <c r="E134" s="25"/>
      <c r="F134" s="25"/>
      <c r="G134" s="26"/>
      <c r="H134" s="26"/>
      <c r="I134" s="27">
        <f>SUM(I135:I138)</f>
        <v>55500</v>
      </c>
      <c r="J134" s="27">
        <f t="shared" ref="J134:AM134" si="81">SUM(J135:J138)</f>
        <v>53900</v>
      </c>
      <c r="K134" s="27">
        <f t="shared" si="81"/>
        <v>18673.445</v>
      </c>
      <c r="L134" s="27">
        <f t="shared" si="81"/>
        <v>18673.445</v>
      </c>
      <c r="M134" s="27">
        <f t="shared" si="81"/>
        <v>7179</v>
      </c>
      <c r="N134" s="27">
        <f t="shared" si="81"/>
        <v>7179</v>
      </c>
      <c r="O134" s="27">
        <f t="shared" si="81"/>
        <v>12680</v>
      </c>
      <c r="P134" s="27">
        <f t="shared" si="81"/>
        <v>12680</v>
      </c>
      <c r="Q134" s="27">
        <f t="shared" si="81"/>
        <v>14680</v>
      </c>
      <c r="R134" s="27">
        <f t="shared" si="81"/>
        <v>14680</v>
      </c>
      <c r="S134" s="27">
        <f t="shared" si="81"/>
        <v>27632.445</v>
      </c>
      <c r="T134" s="27">
        <f t="shared" si="81"/>
        <v>27632.445</v>
      </c>
      <c r="U134" s="27">
        <f t="shared" si="81"/>
        <v>0</v>
      </c>
      <c r="V134" s="27">
        <f t="shared" si="81"/>
        <v>53900</v>
      </c>
      <c r="W134" s="27">
        <f t="shared" si="81"/>
        <v>0</v>
      </c>
      <c r="X134" s="27">
        <f t="shared" si="81"/>
        <v>0</v>
      </c>
      <c r="Y134" s="27">
        <f t="shared" si="81"/>
        <v>0</v>
      </c>
      <c r="Z134" s="27">
        <f t="shared" si="81"/>
        <v>0</v>
      </c>
      <c r="AA134" s="27">
        <f t="shared" si="81"/>
        <v>27632.445</v>
      </c>
      <c r="AB134" s="27">
        <f t="shared" si="81"/>
        <v>0</v>
      </c>
      <c r="AC134" s="27">
        <f t="shared" si="81"/>
        <v>0</v>
      </c>
      <c r="AD134" s="27">
        <f t="shared" si="81"/>
        <v>0</v>
      </c>
      <c r="AE134" s="27">
        <f t="shared" si="81"/>
        <v>26267.555</v>
      </c>
      <c r="AF134" s="27">
        <f t="shared" si="81"/>
        <v>26267.555</v>
      </c>
      <c r="AG134" s="27">
        <f t="shared" si="81"/>
        <v>0</v>
      </c>
      <c r="AH134" s="27">
        <f t="shared" si="81"/>
        <v>0</v>
      </c>
      <c r="AI134" s="27">
        <f t="shared" si="81"/>
        <v>22500</v>
      </c>
      <c r="AJ134" s="27">
        <f t="shared" si="81"/>
        <v>22500</v>
      </c>
      <c r="AK134" s="27">
        <f t="shared" si="81"/>
        <v>0</v>
      </c>
      <c r="AL134" s="27">
        <f t="shared" si="81"/>
        <v>0</v>
      </c>
      <c r="AM134" s="27">
        <f t="shared" si="81"/>
        <v>0</v>
      </c>
      <c r="AN134" s="28"/>
      <c r="AO134" s="20">
        <f t="shared" si="71"/>
        <v>20900</v>
      </c>
    </row>
    <row r="135" spans="1:41" ht="42.75" customHeight="1" x14ac:dyDescent="0.25">
      <c r="A135" s="46">
        <v>1</v>
      </c>
      <c r="B135" s="45" t="s">
        <v>308</v>
      </c>
      <c r="C135" s="40">
        <v>7949891</v>
      </c>
      <c r="D135" s="40" t="s">
        <v>99</v>
      </c>
      <c r="E135" s="25"/>
      <c r="F135" s="25"/>
      <c r="G135" s="40" t="s">
        <v>309</v>
      </c>
      <c r="H135" s="40" t="s">
        <v>310</v>
      </c>
      <c r="I135" s="42">
        <v>10000</v>
      </c>
      <c r="J135" s="42">
        <v>9400</v>
      </c>
      <c r="K135" s="42">
        <f t="shared" si="52"/>
        <v>2680</v>
      </c>
      <c r="L135" s="42">
        <v>2680</v>
      </c>
      <c r="M135" s="42">
        <v>1851</v>
      </c>
      <c r="N135" s="42">
        <v>1851</v>
      </c>
      <c r="O135" s="42">
        <f>P135</f>
        <v>2680</v>
      </c>
      <c r="P135" s="42">
        <v>2680</v>
      </c>
      <c r="Q135" s="42">
        <f>R135</f>
        <v>2680</v>
      </c>
      <c r="R135" s="42">
        <v>2680</v>
      </c>
      <c r="S135" s="42">
        <v>5380</v>
      </c>
      <c r="T135" s="42">
        <v>5380</v>
      </c>
      <c r="U135" s="25"/>
      <c r="V135" s="42">
        <v>9400</v>
      </c>
      <c r="W135" s="108"/>
      <c r="X135" s="25"/>
      <c r="Y135" s="25"/>
      <c r="Z135" s="25"/>
      <c r="AA135" s="42">
        <v>5380</v>
      </c>
      <c r="AB135" s="83"/>
      <c r="AC135" s="25"/>
      <c r="AD135" s="25"/>
      <c r="AE135" s="42">
        <f t="shared" si="53"/>
        <v>4020</v>
      </c>
      <c r="AF135" s="42">
        <f t="shared" si="50"/>
        <v>4020</v>
      </c>
      <c r="AG135" s="25"/>
      <c r="AH135" s="25"/>
      <c r="AI135" s="42">
        <f t="shared" si="77"/>
        <v>4000</v>
      </c>
      <c r="AJ135" s="42">
        <v>4000</v>
      </c>
      <c r="AK135" s="42"/>
      <c r="AL135" s="42"/>
      <c r="AM135" s="42"/>
      <c r="AN135" s="28" t="s">
        <v>44</v>
      </c>
      <c r="AO135" s="20">
        <f>ROUND(V135*0.95-AA135,-2)</f>
        <v>3600</v>
      </c>
    </row>
    <row r="136" spans="1:41" ht="45" x14ac:dyDescent="0.25">
      <c r="A136" s="46">
        <v>2</v>
      </c>
      <c r="B136" s="45" t="s">
        <v>311</v>
      </c>
      <c r="C136" s="40">
        <v>220220002</v>
      </c>
      <c r="D136" s="40" t="s">
        <v>99</v>
      </c>
      <c r="E136" s="25"/>
      <c r="F136" s="25"/>
      <c r="G136" s="40" t="s">
        <v>309</v>
      </c>
      <c r="H136" s="40" t="s">
        <v>312</v>
      </c>
      <c r="I136" s="102">
        <v>23500</v>
      </c>
      <c r="J136" s="57">
        <v>22500</v>
      </c>
      <c r="K136" s="42">
        <f t="shared" si="52"/>
        <v>5000</v>
      </c>
      <c r="L136" s="42">
        <v>5000</v>
      </c>
      <c r="M136" s="42">
        <v>236</v>
      </c>
      <c r="N136" s="42">
        <v>236</v>
      </c>
      <c r="O136" s="42">
        <f>P136</f>
        <v>3000</v>
      </c>
      <c r="P136" s="42">
        <f>L136*0.6</f>
        <v>3000</v>
      </c>
      <c r="Q136" s="42">
        <f>R136</f>
        <v>5000</v>
      </c>
      <c r="R136" s="42">
        <v>5000</v>
      </c>
      <c r="S136" s="42">
        <v>5340</v>
      </c>
      <c r="T136" s="42">
        <v>5340</v>
      </c>
      <c r="U136" s="25"/>
      <c r="V136" s="57">
        <v>22500</v>
      </c>
      <c r="W136" s="108"/>
      <c r="X136" s="25"/>
      <c r="Y136" s="25"/>
      <c r="Z136" s="25"/>
      <c r="AA136" s="42">
        <v>5340</v>
      </c>
      <c r="AB136" s="83"/>
      <c r="AC136" s="25"/>
      <c r="AD136" s="25"/>
      <c r="AE136" s="42">
        <f t="shared" si="53"/>
        <v>17160</v>
      </c>
      <c r="AF136" s="42">
        <f t="shared" si="50"/>
        <v>17160</v>
      </c>
      <c r="AG136" s="25"/>
      <c r="AH136" s="25"/>
      <c r="AI136" s="42">
        <f t="shared" si="77"/>
        <v>14000</v>
      </c>
      <c r="AJ136" s="42">
        <v>14000</v>
      </c>
      <c r="AK136" s="42"/>
      <c r="AL136" s="42"/>
      <c r="AM136" s="42"/>
      <c r="AN136" s="28" t="s">
        <v>44</v>
      </c>
      <c r="AO136" s="20">
        <f t="shared" si="71"/>
        <v>14900</v>
      </c>
    </row>
    <row r="137" spans="1:41" ht="45" x14ac:dyDescent="0.25">
      <c r="A137" s="46">
        <v>3</v>
      </c>
      <c r="B137" s="45" t="s">
        <v>313</v>
      </c>
      <c r="C137" s="40">
        <v>7949430</v>
      </c>
      <c r="D137" s="40" t="s">
        <v>99</v>
      </c>
      <c r="E137" s="25"/>
      <c r="F137" s="25"/>
      <c r="G137" s="40" t="s">
        <v>309</v>
      </c>
      <c r="H137" s="40" t="s">
        <v>314</v>
      </c>
      <c r="I137" s="102">
        <v>8000</v>
      </c>
      <c r="J137" s="102">
        <v>8000</v>
      </c>
      <c r="K137" s="42">
        <f t="shared" si="52"/>
        <v>4758</v>
      </c>
      <c r="L137" s="42">
        <f>3000+1758</f>
        <v>4758</v>
      </c>
      <c r="M137" s="42">
        <v>1092</v>
      </c>
      <c r="N137" s="42">
        <v>1092</v>
      </c>
      <c r="O137" s="42">
        <f>P137</f>
        <v>3000</v>
      </c>
      <c r="P137" s="42">
        <v>3000</v>
      </c>
      <c r="Q137" s="42">
        <f>R137</f>
        <v>3000</v>
      </c>
      <c r="R137" s="42">
        <v>3000</v>
      </c>
      <c r="S137" s="42">
        <f>5600+1758</f>
        <v>7358</v>
      </c>
      <c r="T137" s="42">
        <f>5600+1758</f>
        <v>7358</v>
      </c>
      <c r="U137" s="25"/>
      <c r="V137" s="102">
        <v>8000</v>
      </c>
      <c r="W137" s="108"/>
      <c r="X137" s="25"/>
      <c r="Y137" s="25"/>
      <c r="Z137" s="25"/>
      <c r="AA137" s="42">
        <f>5600+1758</f>
        <v>7358</v>
      </c>
      <c r="AB137" s="83"/>
      <c r="AC137" s="25"/>
      <c r="AD137" s="25"/>
      <c r="AE137" s="42">
        <f t="shared" si="53"/>
        <v>642</v>
      </c>
      <c r="AF137" s="42">
        <f t="shared" si="50"/>
        <v>642</v>
      </c>
      <c r="AG137" s="25"/>
      <c r="AH137" s="25"/>
      <c r="AI137" s="42">
        <f t="shared" si="77"/>
        <v>500</v>
      </c>
      <c r="AJ137" s="42">
        <v>500</v>
      </c>
      <c r="AK137" s="42"/>
      <c r="AL137" s="42"/>
      <c r="AM137" s="42"/>
      <c r="AN137" s="28" t="s">
        <v>44</v>
      </c>
      <c r="AO137" s="20">
        <f t="shared" si="71"/>
        <v>-200</v>
      </c>
    </row>
    <row r="138" spans="1:41" ht="44.25" customHeight="1" x14ac:dyDescent="0.25">
      <c r="A138" s="46">
        <v>4</v>
      </c>
      <c r="B138" s="45" t="s">
        <v>315</v>
      </c>
      <c r="C138" s="40">
        <v>7948747</v>
      </c>
      <c r="D138" s="40" t="s">
        <v>99</v>
      </c>
      <c r="E138" s="25"/>
      <c r="F138" s="25"/>
      <c r="G138" s="40" t="s">
        <v>309</v>
      </c>
      <c r="H138" s="56" t="s">
        <v>316</v>
      </c>
      <c r="I138" s="102">
        <v>14000</v>
      </c>
      <c r="J138" s="57">
        <v>14000</v>
      </c>
      <c r="K138" s="42">
        <f t="shared" si="52"/>
        <v>6235.4449999999997</v>
      </c>
      <c r="L138" s="42">
        <f>4000+2235.445</f>
        <v>6235.4449999999997</v>
      </c>
      <c r="M138" s="42">
        <f>N138</f>
        <v>4000</v>
      </c>
      <c r="N138" s="42">
        <v>4000</v>
      </c>
      <c r="O138" s="42">
        <f>P138</f>
        <v>4000</v>
      </c>
      <c r="P138" s="42">
        <v>4000</v>
      </c>
      <c r="Q138" s="42">
        <f>R138</f>
        <v>4000</v>
      </c>
      <c r="R138" s="42">
        <v>4000</v>
      </c>
      <c r="S138" s="42">
        <f>7319+2235.445</f>
        <v>9554.4449999999997</v>
      </c>
      <c r="T138" s="42">
        <f>7319+2235.445</f>
        <v>9554.4449999999997</v>
      </c>
      <c r="U138" s="25"/>
      <c r="V138" s="57">
        <v>14000</v>
      </c>
      <c r="W138" s="108"/>
      <c r="X138" s="25"/>
      <c r="Y138" s="25"/>
      <c r="Z138" s="25"/>
      <c r="AA138" s="42">
        <f>7319+2235.445</f>
        <v>9554.4449999999997</v>
      </c>
      <c r="AB138" s="83"/>
      <c r="AC138" s="25"/>
      <c r="AD138" s="25"/>
      <c r="AE138" s="42">
        <f t="shared" si="53"/>
        <v>4445.5550000000003</v>
      </c>
      <c r="AF138" s="42">
        <f t="shared" si="50"/>
        <v>4445.5550000000003</v>
      </c>
      <c r="AG138" s="25"/>
      <c r="AH138" s="25"/>
      <c r="AI138" s="42">
        <f t="shared" si="77"/>
        <v>4000</v>
      </c>
      <c r="AJ138" s="42">
        <v>4000</v>
      </c>
      <c r="AK138" s="42"/>
      <c r="AL138" s="42"/>
      <c r="AM138" s="42"/>
      <c r="AN138" s="28" t="s">
        <v>44</v>
      </c>
      <c r="AO138" s="20">
        <f>ROUND(V138*0.95-AA138,-2)</f>
        <v>3700</v>
      </c>
    </row>
    <row r="139" spans="1:41" ht="26.25" customHeight="1" x14ac:dyDescent="0.25">
      <c r="A139" s="106"/>
      <c r="B139" s="106" t="s">
        <v>317</v>
      </c>
      <c r="C139" s="24"/>
      <c r="D139" s="107"/>
      <c r="E139" s="25"/>
      <c r="F139" s="25"/>
      <c r="G139" s="26"/>
      <c r="H139" s="26"/>
      <c r="I139" s="27">
        <f t="shared" ref="I139:AM139" si="82">SUM(I140:I140)</f>
        <v>14000</v>
      </c>
      <c r="J139" s="27">
        <f t="shared" si="82"/>
        <v>12000</v>
      </c>
      <c r="K139" s="27">
        <f t="shared" si="82"/>
        <v>4000</v>
      </c>
      <c r="L139" s="27">
        <f t="shared" si="82"/>
        <v>4000</v>
      </c>
      <c r="M139" s="27">
        <f t="shared" si="82"/>
        <v>1268</v>
      </c>
      <c r="N139" s="27">
        <f t="shared" si="82"/>
        <v>1268</v>
      </c>
      <c r="O139" s="27">
        <f t="shared" si="82"/>
        <v>2400</v>
      </c>
      <c r="P139" s="27">
        <f t="shared" si="82"/>
        <v>2400</v>
      </c>
      <c r="Q139" s="27">
        <f t="shared" si="82"/>
        <v>4000</v>
      </c>
      <c r="R139" s="27">
        <f t="shared" si="82"/>
        <v>4000</v>
      </c>
      <c r="S139" s="27">
        <f t="shared" si="82"/>
        <v>7800</v>
      </c>
      <c r="T139" s="27">
        <f t="shared" si="82"/>
        <v>7800</v>
      </c>
      <c r="U139" s="27">
        <f t="shared" si="82"/>
        <v>0</v>
      </c>
      <c r="V139" s="27">
        <f t="shared" si="82"/>
        <v>12000</v>
      </c>
      <c r="W139" s="27">
        <f t="shared" si="82"/>
        <v>0</v>
      </c>
      <c r="X139" s="27">
        <f t="shared" si="82"/>
        <v>0</v>
      </c>
      <c r="Y139" s="27">
        <f t="shared" si="82"/>
        <v>0</v>
      </c>
      <c r="Z139" s="27">
        <f t="shared" si="82"/>
        <v>0</v>
      </c>
      <c r="AA139" s="27">
        <f t="shared" si="82"/>
        <v>7800</v>
      </c>
      <c r="AB139" s="27">
        <f t="shared" si="82"/>
        <v>0</v>
      </c>
      <c r="AC139" s="27">
        <f t="shared" si="82"/>
        <v>0</v>
      </c>
      <c r="AD139" s="27">
        <f t="shared" si="82"/>
        <v>0</v>
      </c>
      <c r="AE139" s="27">
        <f t="shared" si="82"/>
        <v>4200</v>
      </c>
      <c r="AF139" s="27">
        <f t="shared" si="82"/>
        <v>4200</v>
      </c>
      <c r="AG139" s="27">
        <f t="shared" si="82"/>
        <v>0</v>
      </c>
      <c r="AH139" s="27">
        <f t="shared" si="82"/>
        <v>0</v>
      </c>
      <c r="AI139" s="27">
        <f t="shared" si="82"/>
        <v>4200</v>
      </c>
      <c r="AJ139" s="27">
        <f t="shared" si="82"/>
        <v>4200</v>
      </c>
      <c r="AK139" s="27">
        <f t="shared" si="82"/>
        <v>0</v>
      </c>
      <c r="AL139" s="27">
        <f t="shared" si="82"/>
        <v>0</v>
      </c>
      <c r="AM139" s="27">
        <f t="shared" si="82"/>
        <v>0</v>
      </c>
      <c r="AN139" s="28"/>
      <c r="AO139" s="20">
        <f t="shared" si="71"/>
        <v>3000</v>
      </c>
    </row>
    <row r="140" spans="1:41" ht="45" x14ac:dyDescent="0.25">
      <c r="A140" s="37" t="s">
        <v>38</v>
      </c>
      <c r="B140" s="45" t="s">
        <v>318</v>
      </c>
      <c r="C140" s="40">
        <v>7953966</v>
      </c>
      <c r="D140" s="40" t="s">
        <v>319</v>
      </c>
      <c r="E140" s="25"/>
      <c r="F140" s="25"/>
      <c r="G140" s="40" t="s">
        <v>320</v>
      </c>
      <c r="H140" s="56" t="s">
        <v>321</v>
      </c>
      <c r="I140" s="42">
        <v>14000</v>
      </c>
      <c r="J140" s="42">
        <v>12000</v>
      </c>
      <c r="K140" s="42">
        <f t="shared" si="52"/>
        <v>4000</v>
      </c>
      <c r="L140" s="42">
        <v>4000</v>
      </c>
      <c r="M140" s="42">
        <v>1268</v>
      </c>
      <c r="N140" s="42">
        <v>1268</v>
      </c>
      <c r="O140" s="42">
        <f>P140</f>
        <v>2400</v>
      </c>
      <c r="P140" s="42">
        <f>L140*0.6</f>
        <v>2400</v>
      </c>
      <c r="Q140" s="42">
        <f>R140</f>
        <v>4000</v>
      </c>
      <c r="R140" s="42">
        <v>4000</v>
      </c>
      <c r="S140" s="42">
        <v>7800</v>
      </c>
      <c r="T140" s="42">
        <v>7800</v>
      </c>
      <c r="U140" s="25"/>
      <c r="V140" s="42">
        <v>12000</v>
      </c>
      <c r="W140" s="108"/>
      <c r="X140" s="25"/>
      <c r="Y140" s="25"/>
      <c r="Z140" s="25"/>
      <c r="AA140" s="42">
        <v>7800</v>
      </c>
      <c r="AB140" s="83"/>
      <c r="AC140" s="25"/>
      <c r="AD140" s="25"/>
      <c r="AE140" s="42">
        <f t="shared" si="53"/>
        <v>4200</v>
      </c>
      <c r="AF140" s="42">
        <f t="shared" si="50"/>
        <v>4200</v>
      </c>
      <c r="AG140" s="25"/>
      <c r="AH140" s="25"/>
      <c r="AI140" s="42">
        <f t="shared" si="77"/>
        <v>4200</v>
      </c>
      <c r="AJ140" s="42">
        <v>4200</v>
      </c>
      <c r="AK140" s="42"/>
      <c r="AL140" s="42"/>
      <c r="AM140" s="42"/>
      <c r="AN140" s="28" t="s">
        <v>44</v>
      </c>
      <c r="AO140" s="20">
        <f>ROUND(V140*0.95-AA140,-2)</f>
        <v>3600</v>
      </c>
    </row>
    <row r="141" spans="1:41" ht="26.25" customHeight="1" x14ac:dyDescent="0.25">
      <c r="A141" s="106"/>
      <c r="B141" s="106" t="s">
        <v>322</v>
      </c>
      <c r="C141" s="24"/>
      <c r="D141" s="107"/>
      <c r="E141" s="25"/>
      <c r="F141" s="25"/>
      <c r="G141" s="26"/>
      <c r="H141" s="26"/>
      <c r="I141" s="27">
        <f>SUM(I142:I142)</f>
        <v>25000</v>
      </c>
      <c r="J141" s="27">
        <f t="shared" ref="J141:AM141" si="83">SUM(J142:J142)</f>
        <v>25000</v>
      </c>
      <c r="K141" s="27">
        <f t="shared" si="83"/>
        <v>16000</v>
      </c>
      <c r="L141" s="27">
        <f t="shared" si="83"/>
        <v>16000</v>
      </c>
      <c r="M141" s="27">
        <f t="shared" si="83"/>
        <v>3856</v>
      </c>
      <c r="N141" s="27">
        <f t="shared" si="83"/>
        <v>3856</v>
      </c>
      <c r="O141" s="27">
        <f t="shared" si="83"/>
        <v>6000</v>
      </c>
      <c r="P141" s="27">
        <f t="shared" si="83"/>
        <v>6000</v>
      </c>
      <c r="Q141" s="27">
        <f t="shared" si="83"/>
        <v>6000</v>
      </c>
      <c r="R141" s="27">
        <f t="shared" si="83"/>
        <v>6000</v>
      </c>
      <c r="S141" s="27">
        <f t="shared" si="83"/>
        <v>22357</v>
      </c>
      <c r="T141" s="27">
        <f t="shared" si="83"/>
        <v>22357</v>
      </c>
      <c r="U141" s="27">
        <f t="shared" si="83"/>
        <v>0</v>
      </c>
      <c r="V141" s="27">
        <f t="shared" si="83"/>
        <v>25000</v>
      </c>
      <c r="W141" s="27">
        <f t="shared" si="83"/>
        <v>0</v>
      </c>
      <c r="X141" s="27">
        <f t="shared" si="83"/>
        <v>0</v>
      </c>
      <c r="Y141" s="27">
        <f t="shared" si="83"/>
        <v>0</v>
      </c>
      <c r="Z141" s="27">
        <f t="shared" si="83"/>
        <v>0</v>
      </c>
      <c r="AA141" s="27">
        <f t="shared" si="83"/>
        <v>22357</v>
      </c>
      <c r="AB141" s="27">
        <f t="shared" si="83"/>
        <v>0</v>
      </c>
      <c r="AC141" s="27">
        <f t="shared" si="83"/>
        <v>0</v>
      </c>
      <c r="AD141" s="27">
        <f t="shared" si="83"/>
        <v>0</v>
      </c>
      <c r="AE141" s="27">
        <f t="shared" si="83"/>
        <v>2643</v>
      </c>
      <c r="AF141" s="27">
        <f t="shared" si="83"/>
        <v>2643</v>
      </c>
      <c r="AG141" s="27">
        <f t="shared" si="83"/>
        <v>0</v>
      </c>
      <c r="AH141" s="27">
        <f t="shared" si="83"/>
        <v>0</v>
      </c>
      <c r="AI141" s="27">
        <f t="shared" si="83"/>
        <v>1500</v>
      </c>
      <c r="AJ141" s="27">
        <f t="shared" si="83"/>
        <v>1500</v>
      </c>
      <c r="AK141" s="27">
        <f t="shared" si="83"/>
        <v>0</v>
      </c>
      <c r="AL141" s="27">
        <f t="shared" si="83"/>
        <v>0</v>
      </c>
      <c r="AM141" s="27">
        <f t="shared" si="83"/>
        <v>0</v>
      </c>
      <c r="AN141" s="28"/>
      <c r="AO141" s="20">
        <f t="shared" si="71"/>
        <v>100</v>
      </c>
    </row>
    <row r="142" spans="1:41" ht="45" x14ac:dyDescent="0.25">
      <c r="A142" s="46">
        <v>1</v>
      </c>
      <c r="B142" s="116" t="s">
        <v>323</v>
      </c>
      <c r="C142" s="40">
        <v>7958698</v>
      </c>
      <c r="D142" s="40" t="s">
        <v>176</v>
      </c>
      <c r="E142" s="25"/>
      <c r="F142" s="25"/>
      <c r="G142" s="40" t="s">
        <v>177</v>
      </c>
      <c r="H142" s="40" t="s">
        <v>324</v>
      </c>
      <c r="I142" s="109">
        <v>25000</v>
      </c>
      <c r="J142" s="109">
        <v>25000</v>
      </c>
      <c r="K142" s="42">
        <f t="shared" si="52"/>
        <v>16000</v>
      </c>
      <c r="L142" s="42">
        <v>16000</v>
      </c>
      <c r="M142" s="42">
        <v>3856</v>
      </c>
      <c r="N142" s="42">
        <v>3856</v>
      </c>
      <c r="O142" s="42">
        <f>P142</f>
        <v>6000</v>
      </c>
      <c r="P142" s="42">
        <v>6000</v>
      </c>
      <c r="Q142" s="42">
        <f>R142</f>
        <v>6000</v>
      </c>
      <c r="R142" s="42">
        <v>6000</v>
      </c>
      <c r="S142" s="42">
        <f>12357+10000</f>
        <v>22357</v>
      </c>
      <c r="T142" s="42">
        <f>12357+10000</f>
        <v>22357</v>
      </c>
      <c r="U142" s="42"/>
      <c r="V142" s="42">
        <v>25000</v>
      </c>
      <c r="W142" s="42"/>
      <c r="X142" s="42"/>
      <c r="Y142" s="42"/>
      <c r="Z142" s="42"/>
      <c r="AA142" s="42">
        <f>12357+10000</f>
        <v>22357</v>
      </c>
      <c r="AB142" s="83"/>
      <c r="AC142" s="25"/>
      <c r="AD142" s="25"/>
      <c r="AE142" s="42">
        <f t="shared" si="53"/>
        <v>2643</v>
      </c>
      <c r="AF142" s="42">
        <f t="shared" si="50"/>
        <v>2643</v>
      </c>
      <c r="AG142" s="25"/>
      <c r="AH142" s="25"/>
      <c r="AI142" s="42">
        <f t="shared" si="77"/>
        <v>1500</v>
      </c>
      <c r="AJ142" s="42">
        <v>1500</v>
      </c>
      <c r="AK142" s="42"/>
      <c r="AL142" s="42"/>
      <c r="AM142" s="42"/>
      <c r="AN142" s="28" t="s">
        <v>44</v>
      </c>
      <c r="AO142" s="20">
        <f>ROUND(V142*0.95-AA142,-2)</f>
        <v>1400</v>
      </c>
    </row>
    <row r="143" spans="1:41" ht="24" customHeight="1" x14ac:dyDescent="0.25">
      <c r="A143" s="106"/>
      <c r="B143" s="106" t="s">
        <v>325</v>
      </c>
      <c r="C143" s="24"/>
      <c r="D143" s="107"/>
      <c r="E143" s="25"/>
      <c r="F143" s="25"/>
      <c r="G143" s="26"/>
      <c r="H143" s="26"/>
      <c r="I143" s="27">
        <f>SUM(I144:I146)</f>
        <v>34300</v>
      </c>
      <c r="J143" s="27">
        <f t="shared" ref="J143:AM143" si="84">SUM(J144:J146)</f>
        <v>32290</v>
      </c>
      <c r="K143" s="27">
        <f t="shared" si="84"/>
        <v>13600</v>
      </c>
      <c r="L143" s="27">
        <f t="shared" si="84"/>
        <v>13600</v>
      </c>
      <c r="M143" s="27">
        <f t="shared" si="84"/>
        <v>10345</v>
      </c>
      <c r="N143" s="27">
        <f t="shared" si="84"/>
        <v>10345</v>
      </c>
      <c r="O143" s="27">
        <f t="shared" si="84"/>
        <v>10745</v>
      </c>
      <c r="P143" s="27">
        <f t="shared" si="84"/>
        <v>10745</v>
      </c>
      <c r="Q143" s="27">
        <f t="shared" si="84"/>
        <v>10900</v>
      </c>
      <c r="R143" s="27">
        <f t="shared" si="84"/>
        <v>10900</v>
      </c>
      <c r="S143" s="27">
        <f t="shared" si="84"/>
        <v>25000</v>
      </c>
      <c r="T143" s="27">
        <f t="shared" si="84"/>
        <v>25000</v>
      </c>
      <c r="U143" s="27">
        <f t="shared" si="84"/>
        <v>0</v>
      </c>
      <c r="V143" s="27">
        <f t="shared" si="84"/>
        <v>32300</v>
      </c>
      <c r="W143" s="27">
        <f t="shared" si="84"/>
        <v>0</v>
      </c>
      <c r="X143" s="27">
        <f t="shared" si="84"/>
        <v>0</v>
      </c>
      <c r="Y143" s="27">
        <f t="shared" si="84"/>
        <v>0</v>
      </c>
      <c r="Z143" s="27">
        <f t="shared" si="84"/>
        <v>0</v>
      </c>
      <c r="AA143" s="27">
        <f t="shared" si="84"/>
        <v>25000</v>
      </c>
      <c r="AB143" s="27">
        <f t="shared" si="84"/>
        <v>0</v>
      </c>
      <c r="AC143" s="27">
        <f t="shared" si="84"/>
        <v>0</v>
      </c>
      <c r="AD143" s="27">
        <f t="shared" si="84"/>
        <v>0</v>
      </c>
      <c r="AE143" s="27">
        <f t="shared" si="84"/>
        <v>7290</v>
      </c>
      <c r="AF143" s="27">
        <f t="shared" si="84"/>
        <v>7290</v>
      </c>
      <c r="AG143" s="27">
        <f t="shared" si="84"/>
        <v>0</v>
      </c>
      <c r="AH143" s="27">
        <f t="shared" si="84"/>
        <v>0</v>
      </c>
      <c r="AI143" s="27">
        <f t="shared" si="84"/>
        <v>6690</v>
      </c>
      <c r="AJ143" s="27">
        <f t="shared" si="84"/>
        <v>6690</v>
      </c>
      <c r="AK143" s="27">
        <f t="shared" si="84"/>
        <v>0</v>
      </c>
      <c r="AL143" s="27">
        <f t="shared" si="84"/>
        <v>0</v>
      </c>
      <c r="AM143" s="27">
        <f t="shared" si="84"/>
        <v>0</v>
      </c>
      <c r="AN143" s="28"/>
      <c r="AO143" s="20">
        <f t="shared" si="71"/>
        <v>4100</v>
      </c>
    </row>
    <row r="144" spans="1:41" ht="36.75" customHeight="1" x14ac:dyDescent="0.25">
      <c r="A144" s="37" t="s">
        <v>38</v>
      </c>
      <c r="B144" s="45" t="s">
        <v>326</v>
      </c>
      <c r="C144" s="40">
        <v>7954116</v>
      </c>
      <c r="D144" s="40" t="s">
        <v>172</v>
      </c>
      <c r="E144" s="25"/>
      <c r="F144" s="25"/>
      <c r="G144" s="73" t="s">
        <v>173</v>
      </c>
      <c r="H144" s="56" t="s">
        <v>327</v>
      </c>
      <c r="I144" s="42">
        <v>14900</v>
      </c>
      <c r="J144" s="42">
        <v>14900</v>
      </c>
      <c r="K144" s="42">
        <f t="shared" si="52"/>
        <v>6400</v>
      </c>
      <c r="L144" s="42">
        <v>6400</v>
      </c>
      <c r="M144" s="42">
        <v>5545</v>
      </c>
      <c r="N144" s="42">
        <v>5545</v>
      </c>
      <c r="O144" s="42">
        <v>5545</v>
      </c>
      <c r="P144" s="42">
        <v>5545</v>
      </c>
      <c r="Q144" s="42">
        <f>R144</f>
        <v>5700</v>
      </c>
      <c r="R144" s="42">
        <v>5700</v>
      </c>
      <c r="S144" s="42">
        <f>13900+700</f>
        <v>14600</v>
      </c>
      <c r="T144" s="42">
        <f>13900+700</f>
        <v>14600</v>
      </c>
      <c r="U144" s="25"/>
      <c r="V144" s="42">
        <v>14900</v>
      </c>
      <c r="W144" s="108"/>
      <c r="X144" s="25"/>
      <c r="Y144" s="25"/>
      <c r="Z144" s="25"/>
      <c r="AA144" s="42">
        <f>13900+700</f>
        <v>14600</v>
      </c>
      <c r="AB144" s="83"/>
      <c r="AC144" s="25"/>
      <c r="AD144" s="25"/>
      <c r="AE144" s="42">
        <f t="shared" si="53"/>
        <v>300</v>
      </c>
      <c r="AF144" s="42">
        <f t="shared" ref="AF144:AF156" si="85">V144-AA144</f>
        <v>300</v>
      </c>
      <c r="AG144" s="25"/>
      <c r="AH144" s="25"/>
      <c r="AI144" s="42">
        <f t="shared" si="77"/>
        <v>300</v>
      </c>
      <c r="AJ144" s="42">
        <v>300</v>
      </c>
      <c r="AK144" s="42"/>
      <c r="AL144" s="42"/>
      <c r="AM144" s="42"/>
      <c r="AN144" s="28" t="s">
        <v>140</v>
      </c>
      <c r="AO144" s="20">
        <f t="shared" si="71"/>
        <v>-1200</v>
      </c>
    </row>
    <row r="145" spans="1:41" ht="39.75" customHeight="1" x14ac:dyDescent="0.25">
      <c r="A145" s="37" t="s">
        <v>45</v>
      </c>
      <c r="B145" s="45" t="s">
        <v>328</v>
      </c>
      <c r="C145" s="40">
        <v>7959967</v>
      </c>
      <c r="D145" s="40" t="s">
        <v>172</v>
      </c>
      <c r="E145" s="110"/>
      <c r="F145" s="110"/>
      <c r="G145" s="73" t="s">
        <v>173</v>
      </c>
      <c r="H145" s="40" t="s">
        <v>329</v>
      </c>
      <c r="I145" s="109">
        <v>14000</v>
      </c>
      <c r="J145" s="109">
        <v>12000</v>
      </c>
      <c r="K145" s="42">
        <f t="shared" si="52"/>
        <v>3500</v>
      </c>
      <c r="L145" s="109">
        <v>3500</v>
      </c>
      <c r="M145" s="109">
        <v>3226</v>
      </c>
      <c r="N145" s="109">
        <v>3226</v>
      </c>
      <c r="O145" s="42">
        <f>P145</f>
        <v>3500</v>
      </c>
      <c r="P145" s="109">
        <v>3500</v>
      </c>
      <c r="Q145" s="42">
        <f>R145</f>
        <v>3500</v>
      </c>
      <c r="R145" s="109">
        <v>3500</v>
      </c>
      <c r="S145" s="109">
        <v>5700</v>
      </c>
      <c r="T145" s="109">
        <v>5700</v>
      </c>
      <c r="U145" s="111"/>
      <c r="V145" s="109">
        <v>12000</v>
      </c>
      <c r="W145" s="112"/>
      <c r="X145" s="111"/>
      <c r="Y145" s="111"/>
      <c r="Z145" s="111"/>
      <c r="AA145" s="109">
        <v>5700</v>
      </c>
      <c r="AB145" s="113"/>
      <c r="AC145" s="111"/>
      <c r="AD145" s="111"/>
      <c r="AE145" s="42">
        <f t="shared" si="53"/>
        <v>6300</v>
      </c>
      <c r="AF145" s="42">
        <f t="shared" si="85"/>
        <v>6300</v>
      </c>
      <c r="AG145" s="111"/>
      <c r="AH145" s="111"/>
      <c r="AI145" s="42">
        <f t="shared" si="77"/>
        <v>5700</v>
      </c>
      <c r="AJ145" s="42">
        <v>5700</v>
      </c>
      <c r="AK145" s="42"/>
      <c r="AL145" s="42"/>
      <c r="AM145" s="42"/>
      <c r="AN145" s="28" t="s">
        <v>44</v>
      </c>
      <c r="AO145" s="20">
        <f>ROUND(V145*0.95-AA145,-2)</f>
        <v>5700</v>
      </c>
    </row>
    <row r="146" spans="1:41" ht="36.75" customHeight="1" x14ac:dyDescent="0.25">
      <c r="A146" s="37" t="s">
        <v>48</v>
      </c>
      <c r="B146" s="45" t="s">
        <v>330</v>
      </c>
      <c r="C146" s="40">
        <v>7954118</v>
      </c>
      <c r="D146" s="40" t="s">
        <v>172</v>
      </c>
      <c r="E146" s="110"/>
      <c r="F146" s="110"/>
      <c r="G146" s="73" t="s">
        <v>173</v>
      </c>
      <c r="H146" s="56" t="s">
        <v>331</v>
      </c>
      <c r="I146" s="109">
        <v>5400</v>
      </c>
      <c r="J146" s="109">
        <v>5390</v>
      </c>
      <c r="K146" s="42">
        <f t="shared" si="52"/>
        <v>3700</v>
      </c>
      <c r="L146" s="109">
        <v>3700</v>
      </c>
      <c r="M146" s="109">
        <v>1574</v>
      </c>
      <c r="N146" s="109">
        <v>1574</v>
      </c>
      <c r="O146" s="42">
        <f>P146</f>
        <v>1700</v>
      </c>
      <c r="P146" s="109">
        <v>1700</v>
      </c>
      <c r="Q146" s="42">
        <f>R146</f>
        <v>1700</v>
      </c>
      <c r="R146" s="109">
        <v>1700</v>
      </c>
      <c r="S146" s="109">
        <f>2700+2000</f>
        <v>4700</v>
      </c>
      <c r="T146" s="109">
        <f>2700+2000</f>
        <v>4700</v>
      </c>
      <c r="U146" s="111"/>
      <c r="V146" s="109">
        <v>5400</v>
      </c>
      <c r="W146" s="112"/>
      <c r="X146" s="111"/>
      <c r="Y146" s="111"/>
      <c r="Z146" s="111"/>
      <c r="AA146" s="109">
        <f>2700+2000</f>
        <v>4700</v>
      </c>
      <c r="AB146" s="113"/>
      <c r="AC146" s="111"/>
      <c r="AD146" s="111"/>
      <c r="AE146" s="42">
        <f t="shared" si="53"/>
        <v>690</v>
      </c>
      <c r="AF146" s="42">
        <f>J146-AA146</f>
        <v>690</v>
      </c>
      <c r="AG146" s="111"/>
      <c r="AH146" s="111"/>
      <c r="AI146" s="42">
        <f t="shared" si="77"/>
        <v>690</v>
      </c>
      <c r="AJ146" s="42">
        <v>690</v>
      </c>
      <c r="AK146" s="42"/>
      <c r="AL146" s="42"/>
      <c r="AM146" s="42"/>
      <c r="AN146" s="28" t="s">
        <v>91</v>
      </c>
      <c r="AO146" s="20">
        <f t="shared" si="71"/>
        <v>200</v>
      </c>
    </row>
    <row r="147" spans="1:41" ht="28.5" customHeight="1" x14ac:dyDescent="0.25">
      <c r="A147" s="106"/>
      <c r="B147" s="106" t="s">
        <v>332</v>
      </c>
      <c r="C147" s="39"/>
      <c r="D147" s="107"/>
      <c r="E147" s="110"/>
      <c r="F147" s="110"/>
      <c r="G147" s="39"/>
      <c r="H147" s="39"/>
      <c r="I147" s="27">
        <f>SUM(I148:I150)</f>
        <v>31700</v>
      </c>
      <c r="J147" s="27">
        <f t="shared" ref="J147:AM147" si="86">SUM(J148:J150)</f>
        <v>29200</v>
      </c>
      <c r="K147" s="27">
        <f t="shared" si="86"/>
        <v>11800</v>
      </c>
      <c r="L147" s="27">
        <f t="shared" si="86"/>
        <v>11800</v>
      </c>
      <c r="M147" s="27">
        <f t="shared" si="86"/>
        <v>8800</v>
      </c>
      <c r="N147" s="27">
        <f t="shared" si="86"/>
        <v>8800</v>
      </c>
      <c r="O147" s="27">
        <f t="shared" si="86"/>
        <v>8800</v>
      </c>
      <c r="P147" s="27">
        <f t="shared" si="86"/>
        <v>8800</v>
      </c>
      <c r="Q147" s="27">
        <f t="shared" si="86"/>
        <v>8800</v>
      </c>
      <c r="R147" s="27">
        <f t="shared" si="86"/>
        <v>8800</v>
      </c>
      <c r="S147" s="27">
        <f t="shared" si="86"/>
        <v>16700</v>
      </c>
      <c r="T147" s="27">
        <f t="shared" si="86"/>
        <v>17700</v>
      </c>
      <c r="U147" s="27">
        <f t="shared" si="86"/>
        <v>0</v>
      </c>
      <c r="V147" s="27">
        <f t="shared" si="86"/>
        <v>29200</v>
      </c>
      <c r="W147" s="27">
        <f t="shared" si="86"/>
        <v>0</v>
      </c>
      <c r="X147" s="27">
        <f t="shared" si="86"/>
        <v>0</v>
      </c>
      <c r="Y147" s="27">
        <f t="shared" si="86"/>
        <v>0</v>
      </c>
      <c r="Z147" s="27">
        <f t="shared" si="86"/>
        <v>0</v>
      </c>
      <c r="AA147" s="27">
        <f t="shared" si="86"/>
        <v>17700</v>
      </c>
      <c r="AB147" s="27">
        <f t="shared" si="86"/>
        <v>0</v>
      </c>
      <c r="AC147" s="27">
        <f t="shared" si="86"/>
        <v>0</v>
      </c>
      <c r="AD147" s="27">
        <f t="shared" si="86"/>
        <v>0</v>
      </c>
      <c r="AE147" s="27">
        <f t="shared" si="86"/>
        <v>11500</v>
      </c>
      <c r="AF147" s="27">
        <f t="shared" si="86"/>
        <v>11500</v>
      </c>
      <c r="AG147" s="27">
        <f t="shared" si="86"/>
        <v>0</v>
      </c>
      <c r="AH147" s="27">
        <f t="shared" si="86"/>
        <v>0</v>
      </c>
      <c r="AI147" s="27">
        <f t="shared" si="86"/>
        <v>10100</v>
      </c>
      <c r="AJ147" s="27">
        <f t="shared" si="86"/>
        <v>10100</v>
      </c>
      <c r="AK147" s="27">
        <f t="shared" si="86"/>
        <v>0</v>
      </c>
      <c r="AL147" s="27">
        <f t="shared" si="86"/>
        <v>0</v>
      </c>
      <c r="AM147" s="27">
        <f t="shared" si="86"/>
        <v>0</v>
      </c>
      <c r="AN147" s="28"/>
      <c r="AO147" s="20">
        <f t="shared" si="71"/>
        <v>8600</v>
      </c>
    </row>
    <row r="148" spans="1:41" ht="37.5" customHeight="1" x14ac:dyDescent="0.25">
      <c r="A148" s="46">
        <v>1</v>
      </c>
      <c r="B148" s="117" t="s">
        <v>333</v>
      </c>
      <c r="C148" s="40">
        <v>7954659</v>
      </c>
      <c r="D148" s="40" t="s">
        <v>188</v>
      </c>
      <c r="E148" s="110"/>
      <c r="F148" s="110"/>
      <c r="G148" s="40" t="s">
        <v>189</v>
      </c>
      <c r="H148" s="56" t="s">
        <v>334</v>
      </c>
      <c r="I148" s="102">
        <v>14900</v>
      </c>
      <c r="J148" s="102">
        <v>14900</v>
      </c>
      <c r="K148" s="42">
        <f t="shared" si="52"/>
        <v>6500</v>
      </c>
      <c r="L148" s="102">
        <v>6500</v>
      </c>
      <c r="M148" s="42">
        <f>N148</f>
        <v>4500</v>
      </c>
      <c r="N148" s="102">
        <v>4500</v>
      </c>
      <c r="O148" s="42">
        <f>P148</f>
        <v>4500</v>
      </c>
      <c r="P148" s="102">
        <v>4500</v>
      </c>
      <c r="Q148" s="42">
        <f>R148</f>
        <v>4500</v>
      </c>
      <c r="R148" s="102">
        <v>4500</v>
      </c>
      <c r="S148" s="102">
        <v>9500</v>
      </c>
      <c r="T148" s="102">
        <v>9500</v>
      </c>
      <c r="U148" s="111"/>
      <c r="V148" s="102">
        <v>14900</v>
      </c>
      <c r="W148" s="112"/>
      <c r="X148" s="111"/>
      <c r="Y148" s="111"/>
      <c r="Z148" s="111"/>
      <c r="AA148" s="102">
        <v>9500</v>
      </c>
      <c r="AB148" s="113"/>
      <c r="AC148" s="111"/>
      <c r="AD148" s="111"/>
      <c r="AE148" s="42">
        <f t="shared" si="53"/>
        <v>5400</v>
      </c>
      <c r="AF148" s="42">
        <f t="shared" si="85"/>
        <v>5400</v>
      </c>
      <c r="AG148" s="111"/>
      <c r="AH148" s="111"/>
      <c r="AI148" s="42">
        <f t="shared" si="77"/>
        <v>4700</v>
      </c>
      <c r="AJ148" s="42">
        <v>4700</v>
      </c>
      <c r="AK148" s="42"/>
      <c r="AL148" s="42"/>
      <c r="AM148" s="42"/>
      <c r="AN148" s="28" t="s">
        <v>44</v>
      </c>
      <c r="AO148" s="20">
        <f t="shared" ref="AO148:AO149" si="87">ROUND(V148*0.95-AA148,-2)</f>
        <v>4700</v>
      </c>
    </row>
    <row r="149" spans="1:41" ht="36.75" customHeight="1" x14ac:dyDescent="0.25">
      <c r="A149" s="46">
        <v>2</v>
      </c>
      <c r="B149" s="117" t="s">
        <v>335</v>
      </c>
      <c r="C149" s="40">
        <v>7954661</v>
      </c>
      <c r="D149" s="40" t="s">
        <v>188</v>
      </c>
      <c r="E149" s="110"/>
      <c r="F149" s="110"/>
      <c r="G149" s="40" t="s">
        <v>189</v>
      </c>
      <c r="H149" s="56" t="s">
        <v>336</v>
      </c>
      <c r="I149" s="102">
        <v>6800</v>
      </c>
      <c r="J149" s="102">
        <v>6800</v>
      </c>
      <c r="K149" s="42">
        <f t="shared" si="52"/>
        <v>2000</v>
      </c>
      <c r="L149" s="102">
        <v>2000</v>
      </c>
      <c r="M149" s="42">
        <f>N149</f>
        <v>2000</v>
      </c>
      <c r="N149" s="102">
        <v>2000</v>
      </c>
      <c r="O149" s="42">
        <f>P149</f>
        <v>2000</v>
      </c>
      <c r="P149" s="102">
        <v>2000</v>
      </c>
      <c r="Q149" s="42">
        <f>R149</f>
        <v>2000</v>
      </c>
      <c r="R149" s="102">
        <v>2000</v>
      </c>
      <c r="S149" s="102">
        <v>3400</v>
      </c>
      <c r="T149" s="102">
        <v>3400</v>
      </c>
      <c r="U149" s="111"/>
      <c r="V149" s="102">
        <v>6800</v>
      </c>
      <c r="W149" s="112"/>
      <c r="X149" s="111"/>
      <c r="Y149" s="111"/>
      <c r="Z149" s="111"/>
      <c r="AA149" s="102">
        <v>3400</v>
      </c>
      <c r="AB149" s="113"/>
      <c r="AC149" s="111"/>
      <c r="AD149" s="111"/>
      <c r="AE149" s="42">
        <f t="shared" si="53"/>
        <v>3400</v>
      </c>
      <c r="AF149" s="42">
        <f t="shared" si="85"/>
        <v>3400</v>
      </c>
      <c r="AG149" s="111"/>
      <c r="AH149" s="111"/>
      <c r="AI149" s="42">
        <f t="shared" si="77"/>
        <v>3100</v>
      </c>
      <c r="AJ149" s="42">
        <v>3100</v>
      </c>
      <c r="AK149" s="42"/>
      <c r="AL149" s="42"/>
      <c r="AM149" s="42"/>
      <c r="AN149" s="28" t="s">
        <v>44</v>
      </c>
      <c r="AO149" s="20">
        <f t="shared" si="87"/>
        <v>3100</v>
      </c>
    </row>
    <row r="150" spans="1:41" ht="51" x14ac:dyDescent="0.25">
      <c r="A150" s="46">
        <v>3</v>
      </c>
      <c r="B150" s="117" t="s">
        <v>337</v>
      </c>
      <c r="C150" s="40">
        <v>7954660</v>
      </c>
      <c r="D150" s="40" t="s">
        <v>188</v>
      </c>
      <c r="E150" s="110"/>
      <c r="F150" s="110"/>
      <c r="G150" s="40" t="s">
        <v>189</v>
      </c>
      <c r="H150" s="56" t="s">
        <v>338</v>
      </c>
      <c r="I150" s="109">
        <v>10000</v>
      </c>
      <c r="J150" s="102">
        <v>7500</v>
      </c>
      <c r="K150" s="42">
        <f t="shared" si="52"/>
        <v>3300</v>
      </c>
      <c r="L150" s="102">
        <v>3300</v>
      </c>
      <c r="M150" s="42">
        <f>N150</f>
        <v>2300</v>
      </c>
      <c r="N150" s="102">
        <v>2300</v>
      </c>
      <c r="O150" s="42">
        <f>P150</f>
        <v>2300</v>
      </c>
      <c r="P150" s="102">
        <v>2300</v>
      </c>
      <c r="Q150" s="42">
        <f>R150</f>
        <v>2300</v>
      </c>
      <c r="R150" s="102">
        <v>2300</v>
      </c>
      <c r="S150" s="102">
        <v>3800</v>
      </c>
      <c r="T150" s="102">
        <v>4800</v>
      </c>
      <c r="U150" s="111"/>
      <c r="V150" s="102">
        <v>7500</v>
      </c>
      <c r="W150" s="112"/>
      <c r="X150" s="111"/>
      <c r="Y150" s="111"/>
      <c r="Z150" s="111"/>
      <c r="AA150" s="102">
        <v>4800</v>
      </c>
      <c r="AB150" s="113"/>
      <c r="AC150" s="111"/>
      <c r="AD150" s="111"/>
      <c r="AE150" s="42">
        <f t="shared" si="53"/>
        <v>2700</v>
      </c>
      <c r="AF150" s="42">
        <f t="shared" si="85"/>
        <v>2700</v>
      </c>
      <c r="AG150" s="111"/>
      <c r="AH150" s="111"/>
      <c r="AI150" s="42">
        <f t="shared" si="77"/>
        <v>2300</v>
      </c>
      <c r="AJ150" s="42">
        <v>2300</v>
      </c>
      <c r="AK150" s="42"/>
      <c r="AL150" s="42"/>
      <c r="AM150" s="42"/>
      <c r="AN150" s="28" t="s">
        <v>44</v>
      </c>
      <c r="AO150" s="20">
        <f>ROUND(V150*0.95-AA150,-2)</f>
        <v>2300</v>
      </c>
    </row>
    <row r="151" spans="1:41" ht="26.25" customHeight="1" x14ac:dyDescent="0.25">
      <c r="A151" s="106"/>
      <c r="B151" s="106" t="s">
        <v>339</v>
      </c>
      <c r="C151" s="39"/>
      <c r="D151" s="107"/>
      <c r="E151" s="110"/>
      <c r="F151" s="110"/>
      <c r="G151" s="39"/>
      <c r="H151" s="39"/>
      <c r="I151" s="27">
        <f t="shared" ref="I151:AM151" si="88">SUM(I152:I152)</f>
        <v>12000</v>
      </c>
      <c r="J151" s="27">
        <f t="shared" si="88"/>
        <v>10000</v>
      </c>
      <c r="K151" s="27">
        <f t="shared" si="88"/>
        <v>2659.4340000000002</v>
      </c>
      <c r="L151" s="27">
        <f t="shared" si="88"/>
        <v>2659.4340000000002</v>
      </c>
      <c r="M151" s="27">
        <f t="shared" si="88"/>
        <v>1000</v>
      </c>
      <c r="N151" s="27">
        <f t="shared" si="88"/>
        <v>1000</v>
      </c>
      <c r="O151" s="27">
        <f t="shared" si="88"/>
        <v>1000</v>
      </c>
      <c r="P151" s="27">
        <f t="shared" si="88"/>
        <v>1000</v>
      </c>
      <c r="Q151" s="27">
        <f t="shared" si="88"/>
        <v>1000</v>
      </c>
      <c r="R151" s="27">
        <f t="shared" si="88"/>
        <v>1000</v>
      </c>
      <c r="S151" s="27">
        <f t="shared" si="88"/>
        <v>8659.4339999999993</v>
      </c>
      <c r="T151" s="27">
        <f t="shared" si="88"/>
        <v>8659.4339999999993</v>
      </c>
      <c r="U151" s="27">
        <f t="shared" si="88"/>
        <v>0</v>
      </c>
      <c r="V151" s="27">
        <f t="shared" si="88"/>
        <v>10000</v>
      </c>
      <c r="W151" s="27">
        <f t="shared" si="88"/>
        <v>0</v>
      </c>
      <c r="X151" s="27">
        <f t="shared" si="88"/>
        <v>0</v>
      </c>
      <c r="Y151" s="27">
        <f t="shared" si="88"/>
        <v>0</v>
      </c>
      <c r="Z151" s="27">
        <f t="shared" si="88"/>
        <v>0</v>
      </c>
      <c r="AA151" s="27">
        <f t="shared" si="88"/>
        <v>8659.4339999999993</v>
      </c>
      <c r="AB151" s="27">
        <f t="shared" si="88"/>
        <v>0</v>
      </c>
      <c r="AC151" s="27">
        <f t="shared" si="88"/>
        <v>0</v>
      </c>
      <c r="AD151" s="27">
        <f t="shared" si="88"/>
        <v>0</v>
      </c>
      <c r="AE151" s="27">
        <f t="shared" si="88"/>
        <v>1340.5660000000007</v>
      </c>
      <c r="AF151" s="27">
        <f t="shared" si="88"/>
        <v>1340.5660000000007</v>
      </c>
      <c r="AG151" s="27">
        <f t="shared" si="88"/>
        <v>0</v>
      </c>
      <c r="AH151" s="27">
        <f t="shared" si="88"/>
        <v>0</v>
      </c>
      <c r="AI151" s="27">
        <f t="shared" si="88"/>
        <v>1340</v>
      </c>
      <c r="AJ151" s="27">
        <f t="shared" si="88"/>
        <v>1340</v>
      </c>
      <c r="AK151" s="27">
        <f t="shared" si="88"/>
        <v>0</v>
      </c>
      <c r="AL151" s="27">
        <f t="shared" si="88"/>
        <v>0</v>
      </c>
      <c r="AM151" s="27">
        <f t="shared" si="88"/>
        <v>0</v>
      </c>
      <c r="AN151" s="28"/>
      <c r="AO151" s="20">
        <f t="shared" si="71"/>
        <v>300</v>
      </c>
    </row>
    <row r="152" spans="1:41" ht="45" x14ac:dyDescent="0.25">
      <c r="A152" s="46">
        <v>1</v>
      </c>
      <c r="B152" s="82" t="s">
        <v>340</v>
      </c>
      <c r="C152" s="40">
        <v>7954522</v>
      </c>
      <c r="D152" s="40" t="s">
        <v>341</v>
      </c>
      <c r="E152" s="110"/>
      <c r="F152" s="110"/>
      <c r="G152" s="40" t="s">
        <v>342</v>
      </c>
      <c r="H152" s="56" t="s">
        <v>343</v>
      </c>
      <c r="I152" s="42">
        <v>12000</v>
      </c>
      <c r="J152" s="42">
        <v>10000</v>
      </c>
      <c r="K152" s="42">
        <f t="shared" ref="K152:K156" si="89">L152</f>
        <v>2659.4340000000002</v>
      </c>
      <c r="L152" s="42">
        <v>2659.4340000000002</v>
      </c>
      <c r="M152" s="42">
        <f>N152</f>
        <v>1000</v>
      </c>
      <c r="N152" s="42">
        <v>1000</v>
      </c>
      <c r="O152" s="42">
        <f>P152</f>
        <v>1000</v>
      </c>
      <c r="P152" s="42">
        <v>1000</v>
      </c>
      <c r="Q152" s="42">
        <f>R152</f>
        <v>1000</v>
      </c>
      <c r="R152" s="42">
        <v>1000</v>
      </c>
      <c r="S152" s="42">
        <f>7000+1659.434</f>
        <v>8659.4339999999993</v>
      </c>
      <c r="T152" s="42">
        <f>7000+1659.434</f>
        <v>8659.4339999999993</v>
      </c>
      <c r="U152" s="111"/>
      <c r="V152" s="42">
        <v>10000</v>
      </c>
      <c r="W152" s="112"/>
      <c r="X152" s="111"/>
      <c r="Y152" s="111"/>
      <c r="Z152" s="111"/>
      <c r="AA152" s="42">
        <f>7000+1659.434</f>
        <v>8659.4339999999993</v>
      </c>
      <c r="AB152" s="113"/>
      <c r="AC152" s="111"/>
      <c r="AD152" s="111"/>
      <c r="AE152" s="42">
        <f t="shared" ref="AE152:AE156" si="90">AF152</f>
        <v>1340.5660000000007</v>
      </c>
      <c r="AF152" s="42">
        <f t="shared" si="85"/>
        <v>1340.5660000000007</v>
      </c>
      <c r="AG152" s="111"/>
      <c r="AH152" s="111"/>
      <c r="AI152" s="42">
        <f t="shared" si="77"/>
        <v>1340</v>
      </c>
      <c r="AJ152" s="42">
        <v>1340</v>
      </c>
      <c r="AK152" s="42"/>
      <c r="AL152" s="42"/>
      <c r="AM152" s="42"/>
      <c r="AN152" s="28" t="s">
        <v>44</v>
      </c>
      <c r="AO152" s="20">
        <f t="shared" si="71"/>
        <v>300</v>
      </c>
    </row>
    <row r="153" spans="1:41" ht="24.75" customHeight="1" x14ac:dyDescent="0.25">
      <c r="A153" s="106"/>
      <c r="B153" s="106" t="s">
        <v>344</v>
      </c>
      <c r="C153" s="39"/>
      <c r="D153" s="107"/>
      <c r="E153" s="110"/>
      <c r="F153" s="110"/>
      <c r="G153" s="39"/>
      <c r="H153" s="39"/>
      <c r="I153" s="27">
        <f>SUM(I154:I156)</f>
        <v>60354</v>
      </c>
      <c r="J153" s="27">
        <f t="shared" ref="J153:AM153" si="91">SUM(J154:J156)</f>
        <v>47354</v>
      </c>
      <c r="K153" s="27">
        <f t="shared" si="91"/>
        <v>15400</v>
      </c>
      <c r="L153" s="27">
        <f t="shared" si="91"/>
        <v>15400</v>
      </c>
      <c r="M153" s="27">
        <f t="shared" si="91"/>
        <v>5394</v>
      </c>
      <c r="N153" s="27">
        <f t="shared" si="91"/>
        <v>5394</v>
      </c>
      <c r="O153" s="27">
        <f t="shared" si="91"/>
        <v>8940</v>
      </c>
      <c r="P153" s="27">
        <f t="shared" si="91"/>
        <v>8940</v>
      </c>
      <c r="Q153" s="27">
        <f t="shared" si="91"/>
        <v>12900</v>
      </c>
      <c r="R153" s="27">
        <f t="shared" si="91"/>
        <v>12900</v>
      </c>
      <c r="S153" s="27">
        <f t="shared" si="91"/>
        <v>26200</v>
      </c>
      <c r="T153" s="27">
        <f t="shared" si="91"/>
        <v>26200</v>
      </c>
      <c r="U153" s="27">
        <f t="shared" si="91"/>
        <v>0</v>
      </c>
      <c r="V153" s="27">
        <f t="shared" si="91"/>
        <v>47354</v>
      </c>
      <c r="W153" s="27">
        <f t="shared" si="91"/>
        <v>0</v>
      </c>
      <c r="X153" s="27">
        <f t="shared" si="91"/>
        <v>0</v>
      </c>
      <c r="Y153" s="27">
        <f t="shared" si="91"/>
        <v>0</v>
      </c>
      <c r="Z153" s="27">
        <f t="shared" si="91"/>
        <v>0</v>
      </c>
      <c r="AA153" s="27">
        <f t="shared" si="91"/>
        <v>26200</v>
      </c>
      <c r="AB153" s="27">
        <f t="shared" si="91"/>
        <v>0</v>
      </c>
      <c r="AC153" s="27">
        <f t="shared" si="91"/>
        <v>0</v>
      </c>
      <c r="AD153" s="27">
        <f t="shared" si="91"/>
        <v>0</v>
      </c>
      <c r="AE153" s="27">
        <f t="shared" si="91"/>
        <v>21154</v>
      </c>
      <c r="AF153" s="27">
        <f t="shared" si="91"/>
        <v>21154</v>
      </c>
      <c r="AG153" s="27">
        <f t="shared" si="91"/>
        <v>0</v>
      </c>
      <c r="AH153" s="27">
        <f t="shared" si="91"/>
        <v>0</v>
      </c>
      <c r="AI153" s="27">
        <f t="shared" si="91"/>
        <v>18600</v>
      </c>
      <c r="AJ153" s="27">
        <f t="shared" si="91"/>
        <v>18600</v>
      </c>
      <c r="AK153" s="27">
        <f t="shared" si="91"/>
        <v>0</v>
      </c>
      <c r="AL153" s="27">
        <f t="shared" si="91"/>
        <v>0</v>
      </c>
      <c r="AM153" s="27">
        <f t="shared" si="91"/>
        <v>0</v>
      </c>
      <c r="AN153" s="28"/>
      <c r="AO153" s="20">
        <f t="shared" si="71"/>
        <v>16400</v>
      </c>
    </row>
    <row r="154" spans="1:41" ht="35.25" customHeight="1" x14ac:dyDescent="0.25">
      <c r="A154" s="46">
        <v>1</v>
      </c>
      <c r="B154" s="45" t="s">
        <v>345</v>
      </c>
      <c r="C154" s="40">
        <v>7962625</v>
      </c>
      <c r="D154" s="40" t="s">
        <v>346</v>
      </c>
      <c r="E154" s="110"/>
      <c r="F154" s="110"/>
      <c r="G154" s="40" t="s">
        <v>347</v>
      </c>
      <c r="H154" s="56" t="s">
        <v>348</v>
      </c>
      <c r="I154" s="42">
        <v>28000</v>
      </c>
      <c r="J154" s="42">
        <v>19000</v>
      </c>
      <c r="K154" s="42">
        <f t="shared" si="89"/>
        <v>5700</v>
      </c>
      <c r="L154" s="42">
        <v>5700</v>
      </c>
      <c r="M154" s="42"/>
      <c r="N154" s="42"/>
      <c r="O154" s="42">
        <f>P154</f>
        <v>3420</v>
      </c>
      <c r="P154" s="42">
        <f>L154*0.6</f>
        <v>3420</v>
      </c>
      <c r="Q154" s="42">
        <f>R154</f>
        <v>5700</v>
      </c>
      <c r="R154" s="42">
        <v>5700</v>
      </c>
      <c r="S154" s="42">
        <v>9500</v>
      </c>
      <c r="T154" s="42">
        <v>9500</v>
      </c>
      <c r="U154" s="111"/>
      <c r="V154" s="42">
        <v>19000</v>
      </c>
      <c r="W154" s="112"/>
      <c r="X154" s="111"/>
      <c r="Y154" s="111"/>
      <c r="Z154" s="111"/>
      <c r="AA154" s="42">
        <v>9500</v>
      </c>
      <c r="AB154" s="113"/>
      <c r="AC154" s="111"/>
      <c r="AD154" s="111"/>
      <c r="AE154" s="42">
        <f t="shared" si="90"/>
        <v>9500</v>
      </c>
      <c r="AF154" s="42">
        <f t="shared" si="85"/>
        <v>9500</v>
      </c>
      <c r="AG154" s="111"/>
      <c r="AH154" s="111"/>
      <c r="AI154" s="42">
        <f t="shared" si="77"/>
        <v>8600</v>
      </c>
      <c r="AJ154" s="42">
        <v>8600</v>
      </c>
      <c r="AK154" s="42"/>
      <c r="AL154" s="42"/>
      <c r="AM154" s="42"/>
      <c r="AN154" s="28" t="s">
        <v>44</v>
      </c>
      <c r="AO154" s="20">
        <f t="shared" ref="AO154:AO155" si="92">ROUND(V154*0.95-AA154,-2)</f>
        <v>8600</v>
      </c>
    </row>
    <row r="155" spans="1:41" ht="45" x14ac:dyDescent="0.25">
      <c r="A155" s="46">
        <v>2</v>
      </c>
      <c r="B155" s="45" t="s">
        <v>349</v>
      </c>
      <c r="C155" s="40">
        <v>7956699</v>
      </c>
      <c r="D155" s="40" t="s">
        <v>346</v>
      </c>
      <c r="E155" s="110"/>
      <c r="F155" s="110"/>
      <c r="G155" s="40" t="s">
        <v>347</v>
      </c>
      <c r="H155" s="56" t="s">
        <v>350</v>
      </c>
      <c r="I155" s="42">
        <v>18036</v>
      </c>
      <c r="J155" s="42">
        <v>14036</v>
      </c>
      <c r="K155" s="42">
        <f t="shared" si="89"/>
        <v>4200</v>
      </c>
      <c r="L155" s="42">
        <v>4200</v>
      </c>
      <c r="M155" s="42">
        <v>2394</v>
      </c>
      <c r="N155" s="42">
        <v>2394</v>
      </c>
      <c r="O155" s="42">
        <f>P155</f>
        <v>2520</v>
      </c>
      <c r="P155" s="42">
        <f>L155*0.6</f>
        <v>2520</v>
      </c>
      <c r="Q155" s="42">
        <f>R155</f>
        <v>4200</v>
      </c>
      <c r="R155" s="42">
        <v>4200</v>
      </c>
      <c r="S155" s="42">
        <v>7000</v>
      </c>
      <c r="T155" s="42">
        <v>7000</v>
      </c>
      <c r="U155" s="111"/>
      <c r="V155" s="42">
        <v>14036</v>
      </c>
      <c r="W155" s="112"/>
      <c r="X155" s="111"/>
      <c r="Y155" s="111"/>
      <c r="Z155" s="111"/>
      <c r="AA155" s="42">
        <v>7000</v>
      </c>
      <c r="AB155" s="113"/>
      <c r="AC155" s="111"/>
      <c r="AD155" s="111"/>
      <c r="AE155" s="42">
        <f t="shared" si="90"/>
        <v>7036</v>
      </c>
      <c r="AF155" s="42">
        <f t="shared" si="85"/>
        <v>7036</v>
      </c>
      <c r="AG155" s="111"/>
      <c r="AH155" s="111"/>
      <c r="AI155" s="42">
        <f t="shared" si="77"/>
        <v>6000</v>
      </c>
      <c r="AJ155" s="42">
        <v>6000</v>
      </c>
      <c r="AK155" s="42"/>
      <c r="AL155" s="42"/>
      <c r="AM155" s="42"/>
      <c r="AN155" s="28" t="s">
        <v>44</v>
      </c>
      <c r="AO155" s="20">
        <f t="shared" si="92"/>
        <v>6300</v>
      </c>
    </row>
    <row r="156" spans="1:41" ht="51" x14ac:dyDescent="0.25">
      <c r="A156" s="118">
        <v>3</v>
      </c>
      <c r="B156" s="119" t="s">
        <v>351</v>
      </c>
      <c r="C156" s="120">
        <v>7956348</v>
      </c>
      <c r="D156" s="120" t="s">
        <v>346</v>
      </c>
      <c r="E156" s="121"/>
      <c r="F156" s="121"/>
      <c r="G156" s="120" t="s">
        <v>347</v>
      </c>
      <c r="H156" s="122" t="s">
        <v>352</v>
      </c>
      <c r="I156" s="123">
        <v>14318</v>
      </c>
      <c r="J156" s="123">
        <v>14318</v>
      </c>
      <c r="K156" s="123">
        <f t="shared" si="89"/>
        <v>5500</v>
      </c>
      <c r="L156" s="123">
        <v>5500</v>
      </c>
      <c r="M156" s="123">
        <f>N156</f>
        <v>3000</v>
      </c>
      <c r="N156" s="123">
        <v>3000</v>
      </c>
      <c r="O156" s="123">
        <f>P156</f>
        <v>3000</v>
      </c>
      <c r="P156" s="123">
        <v>3000</v>
      </c>
      <c r="Q156" s="123">
        <f>R156</f>
        <v>3000</v>
      </c>
      <c r="R156" s="123">
        <v>3000</v>
      </c>
      <c r="S156" s="123">
        <f>7200+2500</f>
        <v>9700</v>
      </c>
      <c r="T156" s="123">
        <f>7200+2500</f>
        <v>9700</v>
      </c>
      <c r="U156" s="124"/>
      <c r="V156" s="123">
        <v>14318</v>
      </c>
      <c r="W156" s="125"/>
      <c r="X156" s="124"/>
      <c r="Y156" s="124"/>
      <c r="Z156" s="124"/>
      <c r="AA156" s="123">
        <f>7200+2500</f>
        <v>9700</v>
      </c>
      <c r="AB156" s="126"/>
      <c r="AC156" s="124"/>
      <c r="AD156" s="124"/>
      <c r="AE156" s="123">
        <f t="shared" si="90"/>
        <v>4618</v>
      </c>
      <c r="AF156" s="123">
        <f t="shared" si="85"/>
        <v>4618</v>
      </c>
      <c r="AG156" s="124"/>
      <c r="AH156" s="124"/>
      <c r="AI156" s="123">
        <f t="shared" si="77"/>
        <v>4000</v>
      </c>
      <c r="AJ156" s="123">
        <v>4000</v>
      </c>
      <c r="AK156" s="123"/>
      <c r="AL156" s="123"/>
      <c r="AM156" s="123"/>
      <c r="AN156" s="127" t="s">
        <v>91</v>
      </c>
      <c r="AO156" s="20">
        <f>ROUND(V156*0.95-AA156,-2)</f>
        <v>3900</v>
      </c>
    </row>
  </sheetData>
  <mergeCells count="50">
    <mergeCell ref="F6:F10"/>
    <mergeCell ref="A1:B1"/>
    <mergeCell ref="AL1:AN1"/>
    <mergeCell ref="A2:AN2"/>
    <mergeCell ref="A3:AN3"/>
    <mergeCell ref="A4:AN4"/>
    <mergeCell ref="A5:AN5"/>
    <mergeCell ref="A6:A10"/>
    <mergeCell ref="B6:B10"/>
    <mergeCell ref="C6:C10"/>
    <mergeCell ref="D6:D10"/>
    <mergeCell ref="E6:E10"/>
    <mergeCell ref="G6:G10"/>
    <mergeCell ref="H6:J6"/>
    <mergeCell ref="K6:R8"/>
    <mergeCell ref="S6:T8"/>
    <mergeCell ref="U6:AD7"/>
    <mergeCell ref="S9:S10"/>
    <mergeCell ref="T9:T10"/>
    <mergeCell ref="U9:U10"/>
    <mergeCell ref="V9:V10"/>
    <mergeCell ref="H7:H10"/>
    <mergeCell ref="I7:J7"/>
    <mergeCell ref="I8:I10"/>
    <mergeCell ref="J8:J10"/>
    <mergeCell ref="U8:Y8"/>
    <mergeCell ref="P9:P10"/>
    <mergeCell ref="Q9:Q10"/>
    <mergeCell ref="R9:R10"/>
    <mergeCell ref="AI6:AM7"/>
    <mergeCell ref="AN6:AN10"/>
    <mergeCell ref="Z8:AD8"/>
    <mergeCell ref="AE8:AE10"/>
    <mergeCell ref="AF8:AH10"/>
    <mergeCell ref="AE6:AH7"/>
    <mergeCell ref="K9:K10"/>
    <mergeCell ref="L9:L10"/>
    <mergeCell ref="M9:M10"/>
    <mergeCell ref="N9:N10"/>
    <mergeCell ref="O9:O10"/>
    <mergeCell ref="AL9:AL10"/>
    <mergeCell ref="AM9:AM10"/>
    <mergeCell ref="W9:Y9"/>
    <mergeCell ref="Z9:Z10"/>
    <mergeCell ref="AA9:AA10"/>
    <mergeCell ref="AB9:AD9"/>
    <mergeCell ref="AJ9:AJ10"/>
    <mergeCell ref="AK9:AK10"/>
    <mergeCell ref="AI8:AI10"/>
    <mergeCell ref="AJ8:AM8"/>
  </mergeCells>
  <conditionalFormatting sqref="B33">
    <cfRule type="duplicateValues" dxfId="22" priority="8"/>
  </conditionalFormatting>
  <conditionalFormatting sqref="B34">
    <cfRule type="duplicateValues" dxfId="21" priority="9"/>
  </conditionalFormatting>
  <conditionalFormatting sqref="B97">
    <cfRule type="duplicateValues" dxfId="20" priority="4"/>
  </conditionalFormatting>
  <conditionalFormatting sqref="B148">
    <cfRule type="duplicateValues" dxfId="19" priority="5"/>
  </conditionalFormatting>
  <conditionalFormatting sqref="B149">
    <cfRule type="duplicateValues" dxfId="18" priority="7"/>
  </conditionalFormatting>
  <conditionalFormatting sqref="B150">
    <cfRule type="duplicateValues" dxfId="17" priority="6"/>
  </conditionalFormatting>
  <conditionalFormatting sqref="C148">
    <cfRule type="duplicateValues" dxfId="16" priority="1"/>
  </conditionalFormatting>
  <conditionalFormatting sqref="C149">
    <cfRule type="duplicateValues" dxfId="15" priority="3"/>
  </conditionalFormatting>
  <conditionalFormatting sqref="C150">
    <cfRule type="duplicateValues" dxfId="14" priority="2"/>
  </conditionalFormatting>
  <dataValidations count="1">
    <dataValidation type="list" allowBlank="1" showInputMessage="1" showErrorMessage="1" sqref="D22" xr:uid="{B2F20302-8FAD-4E70-9BA0-F8D362244A40}">
      <formula1>"Ea Súp, Cam pu chia, Buôn Đôn, Toàn tỉnh, Cư M'gar, Lắk &amp; Ea H'leo, Cư Kuin, Krông Bông, Krông Búk, Krông Pắc, Krông Năng, M'Đrắk, Ea H'leo, Ea Kar, TX Buôn Hồ, TP BMT, Krông Ana, Lắk"</formula1>
    </dataValidation>
  </dataValidations>
  <pageMargins left="0.25" right="0.25" top="0.44" bottom="0.25" header="0.3" footer="0.3"/>
  <pageSetup paperSize="9" scale="7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14231-990A-4BBA-BE3A-2FBB818DC357}">
  <sheetPr>
    <tabColor rgb="FF92D050"/>
    <pageSetUpPr fitToPage="1"/>
  </sheetPr>
  <dimension ref="A1:AP102"/>
  <sheetViews>
    <sheetView workbookViewId="0">
      <pane xSplit="2" ySplit="10" topLeftCell="C11" activePane="bottomRight" state="frozen"/>
      <selection activeCell="I16" sqref="I16"/>
      <selection pane="topRight" activeCell="I16" sqref="I16"/>
      <selection pane="bottomLeft" activeCell="I16" sqref="I16"/>
      <selection pane="bottomRight" activeCell="A2" sqref="A2:AM2"/>
    </sheetView>
  </sheetViews>
  <sheetFormatPr defaultColWidth="9.140625" defaultRowHeight="15.75" x14ac:dyDescent="0.25"/>
  <cols>
    <col min="1" max="1" width="4.7109375" style="163" customWidth="1"/>
    <col min="2" max="2" width="45" style="136" customWidth="1"/>
    <col min="3" max="3" width="9" style="163" customWidth="1"/>
    <col min="4" max="4" width="6.85546875" style="136" customWidth="1"/>
    <col min="5" max="5" width="12.28515625" style="136" customWidth="1"/>
    <col min="6" max="6" width="9.85546875" style="136" hidden="1" customWidth="1"/>
    <col min="7" max="7" width="11" style="136" hidden="1" customWidth="1"/>
    <col min="8" max="8" width="11" style="136" customWidth="1"/>
    <col min="9" max="9" width="10.7109375" style="136" customWidth="1"/>
    <col min="10" max="10" width="9.42578125" style="136" customWidth="1"/>
    <col min="11" max="11" width="9.7109375" style="136" customWidth="1"/>
    <col min="12" max="12" width="8.5703125" style="136" customWidth="1"/>
    <col min="13" max="13" width="9.42578125" style="136" hidden="1" customWidth="1"/>
    <col min="14" max="14" width="9" style="136" hidden="1" customWidth="1"/>
    <col min="15" max="15" width="11" style="164" hidden="1" customWidth="1"/>
    <col min="16" max="16" width="8.5703125" style="165" hidden="1" customWidth="1"/>
    <col min="17" max="17" width="12.140625" style="165" hidden="1" customWidth="1"/>
    <col min="18" max="18" width="8" style="165" hidden="1" customWidth="1"/>
    <col min="19" max="19" width="8.28515625" style="165" customWidth="1"/>
    <col min="20" max="20" width="7.7109375" style="165" customWidth="1"/>
    <col min="21" max="21" width="9.42578125" style="165" hidden="1" customWidth="1"/>
    <col min="22" max="22" width="9.42578125" style="166" hidden="1" customWidth="1"/>
    <col min="23" max="24" width="9.42578125" style="136" hidden="1" customWidth="1"/>
    <col min="25" max="25" width="16.42578125" style="136" hidden="1" customWidth="1"/>
    <col min="26" max="34" width="0" style="136" hidden="1" customWidth="1"/>
    <col min="35" max="35" width="11.5703125" style="136" customWidth="1"/>
    <col min="36" max="36" width="0" style="136" hidden="1" customWidth="1"/>
    <col min="37" max="37" width="9.140625" style="136"/>
    <col min="38" max="38" width="8.140625" style="136" customWidth="1"/>
    <col min="39" max="39" width="7.28515625" style="136" customWidth="1"/>
    <col min="40" max="42" width="0" style="136" hidden="1" customWidth="1"/>
    <col min="43" max="16384" width="9.140625" style="136"/>
  </cols>
  <sheetData>
    <row r="1" spans="1:42" ht="15.75" customHeight="1" x14ac:dyDescent="0.25">
      <c r="A1" s="347" t="s">
        <v>0</v>
      </c>
      <c r="B1" s="347"/>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348" t="s">
        <v>748</v>
      </c>
      <c r="AL1" s="348"/>
      <c r="AM1" s="348"/>
    </row>
    <row r="2" spans="1:42" x14ac:dyDescent="0.25">
      <c r="A2" s="359" t="s">
        <v>1</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row>
    <row r="3" spans="1:42" x14ac:dyDescent="0.25">
      <c r="A3" s="359" t="s">
        <v>353</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row>
    <row r="4" spans="1:42" s="138" customFormat="1" x14ac:dyDescent="0.25">
      <c r="A4" s="360" t="s">
        <v>747</v>
      </c>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row>
    <row r="5" spans="1:42" ht="15.75" customHeight="1" x14ac:dyDescent="0.25">
      <c r="A5" s="361" t="s">
        <v>354</v>
      </c>
      <c r="B5" s="361"/>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c r="AL5" s="361"/>
      <c r="AM5" s="361"/>
    </row>
    <row r="6" spans="1:42" s="5" customFormat="1" ht="18.75" x14ac:dyDescent="0.25">
      <c r="A6" s="332" t="s">
        <v>4</v>
      </c>
      <c r="B6" s="332" t="s">
        <v>5</v>
      </c>
      <c r="C6" s="334" t="s">
        <v>355</v>
      </c>
      <c r="D6" s="332" t="s">
        <v>7</v>
      </c>
      <c r="E6" s="334" t="s">
        <v>10</v>
      </c>
      <c r="F6" s="332" t="s">
        <v>8</v>
      </c>
      <c r="G6" s="332" t="s">
        <v>9</v>
      </c>
      <c r="H6" s="332" t="s">
        <v>11</v>
      </c>
      <c r="I6" s="332"/>
      <c r="J6" s="332"/>
      <c r="K6" s="338" t="s">
        <v>12</v>
      </c>
      <c r="L6" s="339"/>
      <c r="M6" s="339"/>
      <c r="N6" s="339"/>
      <c r="O6" s="339"/>
      <c r="P6" s="339"/>
      <c r="Q6" s="339"/>
      <c r="R6" s="340"/>
      <c r="S6" s="338" t="s">
        <v>13</v>
      </c>
      <c r="T6" s="340"/>
      <c r="U6" s="338" t="s">
        <v>14</v>
      </c>
      <c r="V6" s="339"/>
      <c r="W6" s="339"/>
      <c r="X6" s="339"/>
      <c r="Y6" s="339"/>
      <c r="Z6" s="339"/>
      <c r="AA6" s="339"/>
      <c r="AB6" s="339"/>
      <c r="AC6" s="339"/>
      <c r="AD6" s="340"/>
      <c r="AE6" s="338" t="s">
        <v>15</v>
      </c>
      <c r="AF6" s="339"/>
      <c r="AG6" s="339"/>
      <c r="AH6" s="340"/>
      <c r="AI6" s="338" t="s">
        <v>16</v>
      </c>
      <c r="AJ6" s="339"/>
      <c r="AK6" s="339"/>
      <c r="AL6" s="339"/>
      <c r="AM6" s="332" t="s">
        <v>17</v>
      </c>
    </row>
    <row r="7" spans="1:42" s="5" customFormat="1" ht="18.75" x14ac:dyDescent="0.25">
      <c r="A7" s="332"/>
      <c r="B7" s="332"/>
      <c r="C7" s="335"/>
      <c r="D7" s="332"/>
      <c r="E7" s="335"/>
      <c r="F7" s="332"/>
      <c r="G7" s="332"/>
      <c r="H7" s="332" t="s">
        <v>18</v>
      </c>
      <c r="I7" s="332" t="s">
        <v>19</v>
      </c>
      <c r="J7" s="332"/>
      <c r="K7" s="341"/>
      <c r="L7" s="342"/>
      <c r="M7" s="342"/>
      <c r="N7" s="342"/>
      <c r="O7" s="342"/>
      <c r="P7" s="342"/>
      <c r="Q7" s="342"/>
      <c r="R7" s="343"/>
      <c r="S7" s="341"/>
      <c r="T7" s="343"/>
      <c r="U7" s="344"/>
      <c r="V7" s="345"/>
      <c r="W7" s="345"/>
      <c r="X7" s="345"/>
      <c r="Y7" s="345"/>
      <c r="Z7" s="345"/>
      <c r="AA7" s="345"/>
      <c r="AB7" s="345"/>
      <c r="AC7" s="345"/>
      <c r="AD7" s="346"/>
      <c r="AE7" s="344"/>
      <c r="AF7" s="345"/>
      <c r="AG7" s="345"/>
      <c r="AH7" s="346"/>
      <c r="AI7" s="344"/>
      <c r="AJ7" s="345"/>
      <c r="AK7" s="345"/>
      <c r="AL7" s="345"/>
      <c r="AM7" s="332"/>
    </row>
    <row r="8" spans="1:42" s="5" customFormat="1" ht="18.75" x14ac:dyDescent="0.25">
      <c r="A8" s="332"/>
      <c r="B8" s="332"/>
      <c r="C8" s="335"/>
      <c r="D8" s="332"/>
      <c r="E8" s="335"/>
      <c r="F8" s="332"/>
      <c r="G8" s="332"/>
      <c r="H8" s="332"/>
      <c r="I8" s="334" t="s">
        <v>20</v>
      </c>
      <c r="J8" s="334" t="s">
        <v>24</v>
      </c>
      <c r="K8" s="344"/>
      <c r="L8" s="345"/>
      <c r="M8" s="345"/>
      <c r="N8" s="345"/>
      <c r="O8" s="345"/>
      <c r="P8" s="345"/>
      <c r="Q8" s="345"/>
      <c r="R8" s="346"/>
      <c r="S8" s="344"/>
      <c r="T8" s="346"/>
      <c r="U8" s="356" t="s">
        <v>22</v>
      </c>
      <c r="V8" s="357"/>
      <c r="W8" s="357"/>
      <c r="X8" s="357"/>
      <c r="Y8" s="358"/>
      <c r="Z8" s="356" t="s">
        <v>356</v>
      </c>
      <c r="AA8" s="357"/>
      <c r="AB8" s="357"/>
      <c r="AC8" s="357"/>
      <c r="AD8" s="358"/>
      <c r="AE8" s="332" t="s">
        <v>20</v>
      </c>
      <c r="AF8" s="338" t="s">
        <v>24</v>
      </c>
      <c r="AG8" s="339"/>
      <c r="AH8" s="340"/>
      <c r="AI8" s="332" t="s">
        <v>20</v>
      </c>
      <c r="AJ8" s="332" t="s">
        <v>27</v>
      </c>
      <c r="AK8" s="332"/>
      <c r="AL8" s="332"/>
      <c r="AM8" s="332"/>
    </row>
    <row r="9" spans="1:42" s="5" customFormat="1" ht="18.75" x14ac:dyDescent="0.25">
      <c r="A9" s="332"/>
      <c r="B9" s="332"/>
      <c r="C9" s="335"/>
      <c r="D9" s="332"/>
      <c r="E9" s="335"/>
      <c r="F9" s="332"/>
      <c r="G9" s="332"/>
      <c r="H9" s="332"/>
      <c r="I9" s="335"/>
      <c r="J9" s="354"/>
      <c r="K9" s="334" t="s">
        <v>20</v>
      </c>
      <c r="L9" s="334" t="s">
        <v>24</v>
      </c>
      <c r="M9" s="334" t="s">
        <v>20</v>
      </c>
      <c r="N9" s="334" t="s">
        <v>21</v>
      </c>
      <c r="O9" s="334" t="s">
        <v>20</v>
      </c>
      <c r="P9" s="334" t="s">
        <v>21</v>
      </c>
      <c r="Q9" s="334" t="s">
        <v>20</v>
      </c>
      <c r="R9" s="334" t="s">
        <v>21</v>
      </c>
      <c r="S9" s="334" t="s">
        <v>20</v>
      </c>
      <c r="T9" s="334" t="s">
        <v>24</v>
      </c>
      <c r="U9" s="334" t="s">
        <v>20</v>
      </c>
      <c r="V9" s="332" t="s">
        <v>26</v>
      </c>
      <c r="W9" s="351" t="s">
        <v>27</v>
      </c>
      <c r="X9" s="352"/>
      <c r="Y9" s="353"/>
      <c r="Z9" s="334" t="s">
        <v>20</v>
      </c>
      <c r="AA9" s="332" t="s">
        <v>26</v>
      </c>
      <c r="AB9" s="351" t="s">
        <v>27</v>
      </c>
      <c r="AC9" s="352"/>
      <c r="AD9" s="353"/>
      <c r="AE9" s="332"/>
      <c r="AF9" s="341"/>
      <c r="AG9" s="342"/>
      <c r="AH9" s="343"/>
      <c r="AI9" s="332"/>
      <c r="AJ9" s="332" t="s">
        <v>26</v>
      </c>
      <c r="AK9" s="332" t="s">
        <v>28</v>
      </c>
      <c r="AL9" s="332" t="s">
        <v>29</v>
      </c>
      <c r="AM9" s="332"/>
    </row>
    <row r="10" spans="1:42" s="5" customFormat="1" ht="76.5" x14ac:dyDescent="0.25">
      <c r="A10" s="332"/>
      <c r="B10" s="332"/>
      <c r="C10" s="336"/>
      <c r="D10" s="332"/>
      <c r="E10" s="336"/>
      <c r="F10" s="332"/>
      <c r="G10" s="332"/>
      <c r="H10" s="332"/>
      <c r="I10" s="336"/>
      <c r="J10" s="355"/>
      <c r="K10" s="336"/>
      <c r="L10" s="336"/>
      <c r="M10" s="336"/>
      <c r="N10" s="336"/>
      <c r="O10" s="336"/>
      <c r="P10" s="336"/>
      <c r="Q10" s="336"/>
      <c r="R10" s="336"/>
      <c r="S10" s="336"/>
      <c r="T10" s="336"/>
      <c r="U10" s="336"/>
      <c r="V10" s="332"/>
      <c r="W10" s="6" t="s">
        <v>32</v>
      </c>
      <c r="X10" s="6" t="s">
        <v>33</v>
      </c>
      <c r="Y10" s="6" t="s">
        <v>34</v>
      </c>
      <c r="Z10" s="336"/>
      <c r="AA10" s="332"/>
      <c r="AB10" s="6" t="s">
        <v>32</v>
      </c>
      <c r="AC10" s="6" t="s">
        <v>33</v>
      </c>
      <c r="AD10" s="6" t="s">
        <v>34</v>
      </c>
      <c r="AE10" s="332"/>
      <c r="AF10" s="344"/>
      <c r="AG10" s="345"/>
      <c r="AH10" s="346"/>
      <c r="AI10" s="332"/>
      <c r="AJ10" s="332"/>
      <c r="AK10" s="332"/>
      <c r="AL10" s="332"/>
      <c r="AM10" s="332"/>
    </row>
    <row r="11" spans="1:42" s="142" customFormat="1" ht="18.75" x14ac:dyDescent="0.25">
      <c r="A11" s="140"/>
      <c r="B11" s="140" t="s">
        <v>357</v>
      </c>
      <c r="C11" s="140"/>
      <c r="D11" s="140"/>
      <c r="E11" s="140"/>
      <c r="F11" s="140"/>
      <c r="G11" s="140"/>
      <c r="H11" s="140"/>
      <c r="I11" s="141">
        <f t="shared" ref="I11:AL11" si="0">I12+I83</f>
        <v>837408</v>
      </c>
      <c r="J11" s="141">
        <f t="shared" si="0"/>
        <v>774284</v>
      </c>
      <c r="K11" s="141">
        <f t="shared" si="0"/>
        <v>29921</v>
      </c>
      <c r="L11" s="141">
        <f t="shared" si="0"/>
        <v>29921</v>
      </c>
      <c r="M11" s="141" t="e">
        <f t="shared" si="0"/>
        <v>#REF!</v>
      </c>
      <c r="N11" s="141" t="e">
        <f t="shared" si="0"/>
        <v>#REF!</v>
      </c>
      <c r="O11" s="141" t="e">
        <f t="shared" si="0"/>
        <v>#VALUE!</v>
      </c>
      <c r="P11" s="141" t="e">
        <f t="shared" si="0"/>
        <v>#REF!</v>
      </c>
      <c r="Q11" s="141" t="e">
        <f t="shared" si="0"/>
        <v>#REF!</v>
      </c>
      <c r="R11" s="141" t="e">
        <f t="shared" si="0"/>
        <v>#REF!</v>
      </c>
      <c r="S11" s="141">
        <f t="shared" si="0"/>
        <v>29921</v>
      </c>
      <c r="T11" s="141">
        <f t="shared" si="0"/>
        <v>29921</v>
      </c>
      <c r="U11" s="141" t="e">
        <f t="shared" si="0"/>
        <v>#REF!</v>
      </c>
      <c r="V11" s="141" t="e">
        <f t="shared" si="0"/>
        <v>#REF!</v>
      </c>
      <c r="W11" s="141" t="e">
        <f t="shared" si="0"/>
        <v>#REF!</v>
      </c>
      <c r="X11" s="141" t="e">
        <f t="shared" si="0"/>
        <v>#REF!</v>
      </c>
      <c r="Y11" s="141" t="e">
        <f t="shared" si="0"/>
        <v>#REF!</v>
      </c>
      <c r="Z11" s="141" t="e">
        <f t="shared" si="0"/>
        <v>#REF!</v>
      </c>
      <c r="AA11" s="141" t="e">
        <f t="shared" si="0"/>
        <v>#REF!</v>
      </c>
      <c r="AB11" s="141" t="e">
        <f t="shared" si="0"/>
        <v>#REF!</v>
      </c>
      <c r="AC11" s="141" t="e">
        <f t="shared" si="0"/>
        <v>#REF!</v>
      </c>
      <c r="AD11" s="141" t="e">
        <f t="shared" si="0"/>
        <v>#REF!</v>
      </c>
      <c r="AE11" s="141" t="e">
        <f t="shared" si="0"/>
        <v>#REF!</v>
      </c>
      <c r="AF11" s="141" t="e">
        <f t="shared" si="0"/>
        <v>#REF!</v>
      </c>
      <c r="AG11" s="141" t="e">
        <f t="shared" si="0"/>
        <v>#REF!</v>
      </c>
      <c r="AH11" s="141" t="e">
        <f t="shared" si="0"/>
        <v>#REF!</v>
      </c>
      <c r="AI11" s="141">
        <f t="shared" si="0"/>
        <v>238196</v>
      </c>
      <c r="AJ11" s="141" t="e">
        <f t="shared" si="0"/>
        <v>#REF!</v>
      </c>
      <c r="AK11" s="141">
        <f t="shared" si="0"/>
        <v>236596</v>
      </c>
      <c r="AL11" s="141">
        <f t="shared" si="0"/>
        <v>1600</v>
      </c>
      <c r="AM11" s="140"/>
      <c r="AP11" s="142">
        <f t="shared" ref="AP11:AP74" si="1">AI11-AK11</f>
        <v>1600</v>
      </c>
    </row>
    <row r="12" spans="1:42" s="2" customFormat="1" ht="18.75" x14ac:dyDescent="0.25">
      <c r="A12" s="143" t="s">
        <v>358</v>
      </c>
      <c r="B12" s="144" t="s">
        <v>359</v>
      </c>
      <c r="C12" s="145"/>
      <c r="D12" s="143"/>
      <c r="E12" s="143"/>
      <c r="F12" s="145"/>
      <c r="G12" s="145"/>
      <c r="H12" s="146"/>
      <c r="I12" s="147">
        <f>I13+I17+I22+I27+I33+I37+I41+I46+I48+I50+I58+I66+I71+I77+I81</f>
        <v>673185</v>
      </c>
      <c r="J12" s="147">
        <f>J13+J17+J22+J27+J33+J37+J41+J46+J48+J50+J58+J66+J71+J77+J81</f>
        <v>618061</v>
      </c>
      <c r="K12" s="147">
        <f>K13+K17+K22+K27+K33+K37+K41+K46+K48+K50+K58+K66+K71+K77+K81</f>
        <v>23638</v>
      </c>
      <c r="L12" s="147">
        <f>L13+L17+L22+L27+L33+L37+L41+L46+L48+L50+L58+L66+L71+L77+L81</f>
        <v>23638</v>
      </c>
      <c r="M12" s="147">
        <f t="shared" ref="M12:AL12" si="2">M13+M17+M22+M27+M33+M37+M41+M46+M48+M50+M58+M66+M71+M77+M81</f>
        <v>3030</v>
      </c>
      <c r="N12" s="147">
        <f t="shared" si="2"/>
        <v>3030</v>
      </c>
      <c r="O12" s="147" t="e">
        <f t="shared" si="2"/>
        <v>#VALUE!</v>
      </c>
      <c r="P12" s="147">
        <f t="shared" si="2"/>
        <v>22391</v>
      </c>
      <c r="Q12" s="147">
        <f t="shared" si="2"/>
        <v>22613</v>
      </c>
      <c r="R12" s="147">
        <f t="shared" si="2"/>
        <v>22613</v>
      </c>
      <c r="S12" s="147">
        <f t="shared" si="2"/>
        <v>23638</v>
      </c>
      <c r="T12" s="147">
        <f t="shared" si="2"/>
        <v>23638</v>
      </c>
      <c r="U12" s="147">
        <f t="shared" si="2"/>
        <v>1600</v>
      </c>
      <c r="V12" s="147">
        <f t="shared" si="2"/>
        <v>590761</v>
      </c>
      <c r="W12" s="147">
        <f t="shared" si="2"/>
        <v>0</v>
      </c>
      <c r="X12" s="147">
        <f t="shared" si="2"/>
        <v>0</v>
      </c>
      <c r="Y12" s="147">
        <f t="shared" si="2"/>
        <v>0</v>
      </c>
      <c r="Z12" s="147">
        <f t="shared" si="2"/>
        <v>0</v>
      </c>
      <c r="AA12" s="147">
        <f t="shared" si="2"/>
        <v>22613</v>
      </c>
      <c r="AB12" s="147">
        <f t="shared" si="2"/>
        <v>0</v>
      </c>
      <c r="AC12" s="147">
        <f t="shared" si="2"/>
        <v>0</v>
      </c>
      <c r="AD12" s="147">
        <f t="shared" si="2"/>
        <v>0</v>
      </c>
      <c r="AE12" s="147">
        <f t="shared" si="2"/>
        <v>579623</v>
      </c>
      <c r="AF12" s="147">
        <f t="shared" si="2"/>
        <v>579623</v>
      </c>
      <c r="AG12" s="147">
        <f t="shared" si="2"/>
        <v>0</v>
      </c>
      <c r="AH12" s="147">
        <f t="shared" si="2"/>
        <v>0</v>
      </c>
      <c r="AI12" s="147">
        <f t="shared" si="2"/>
        <v>191196</v>
      </c>
      <c r="AJ12" s="147">
        <f t="shared" si="2"/>
        <v>178500</v>
      </c>
      <c r="AK12" s="147">
        <f t="shared" si="2"/>
        <v>189596</v>
      </c>
      <c r="AL12" s="147">
        <f t="shared" si="2"/>
        <v>1600</v>
      </c>
      <c r="AM12" s="148"/>
      <c r="AN12" s="2">
        <f t="shared" ref="AN12:AN75" si="3">AK12-AI12</f>
        <v>-1600</v>
      </c>
      <c r="AP12" s="142">
        <f t="shared" si="1"/>
        <v>1600</v>
      </c>
    </row>
    <row r="13" spans="1:42" s="2" customFormat="1" ht="18.75" x14ac:dyDescent="0.25">
      <c r="A13" s="106" t="s">
        <v>35</v>
      </c>
      <c r="B13" s="149" t="s">
        <v>360</v>
      </c>
      <c r="C13" s="110"/>
      <c r="D13" s="106"/>
      <c r="E13" s="106"/>
      <c r="F13" s="110"/>
      <c r="G13" s="110"/>
      <c r="H13" s="105"/>
      <c r="I13" s="150">
        <f>SUM(I14:I16)</f>
        <v>36600</v>
      </c>
      <c r="J13" s="150">
        <f t="shared" ref="J13:AL13" si="4">SUM(J14:J16)</f>
        <v>35400</v>
      </c>
      <c r="K13" s="150">
        <f t="shared" si="4"/>
        <v>2045</v>
      </c>
      <c r="L13" s="150">
        <f t="shared" si="4"/>
        <v>2045</v>
      </c>
      <c r="M13" s="150">
        <f t="shared" si="4"/>
        <v>0</v>
      </c>
      <c r="N13" s="150">
        <f t="shared" si="4"/>
        <v>0</v>
      </c>
      <c r="O13" s="150">
        <f t="shared" si="4"/>
        <v>2045</v>
      </c>
      <c r="P13" s="150">
        <f t="shared" si="4"/>
        <v>2045</v>
      </c>
      <c r="Q13" s="150">
        <f t="shared" si="4"/>
        <v>2045</v>
      </c>
      <c r="R13" s="150">
        <f t="shared" si="4"/>
        <v>2045</v>
      </c>
      <c r="S13" s="150">
        <f t="shared" si="4"/>
        <v>2045</v>
      </c>
      <c r="T13" s="150">
        <f t="shared" si="4"/>
        <v>2045</v>
      </c>
      <c r="U13" s="150">
        <f t="shared" si="4"/>
        <v>0</v>
      </c>
      <c r="V13" s="150">
        <f t="shared" si="4"/>
        <v>35400</v>
      </c>
      <c r="W13" s="150">
        <f t="shared" si="4"/>
        <v>0</v>
      </c>
      <c r="X13" s="150">
        <f t="shared" si="4"/>
        <v>0</v>
      </c>
      <c r="Y13" s="150">
        <f t="shared" si="4"/>
        <v>0</v>
      </c>
      <c r="Z13" s="150">
        <f t="shared" si="4"/>
        <v>0</v>
      </c>
      <c r="AA13" s="150">
        <f t="shared" si="4"/>
        <v>2045</v>
      </c>
      <c r="AB13" s="150">
        <f t="shared" si="4"/>
        <v>0</v>
      </c>
      <c r="AC13" s="150">
        <f t="shared" si="4"/>
        <v>0</v>
      </c>
      <c r="AD13" s="150">
        <f t="shared" si="4"/>
        <v>0</v>
      </c>
      <c r="AE13" s="150">
        <f t="shared" si="4"/>
        <v>33355</v>
      </c>
      <c r="AF13" s="150">
        <f t="shared" si="4"/>
        <v>33355</v>
      </c>
      <c r="AG13" s="150">
        <f t="shared" si="4"/>
        <v>0</v>
      </c>
      <c r="AH13" s="150">
        <f t="shared" si="4"/>
        <v>0</v>
      </c>
      <c r="AI13" s="150">
        <f t="shared" si="4"/>
        <v>11200</v>
      </c>
      <c r="AJ13" s="150">
        <f t="shared" si="4"/>
        <v>10700</v>
      </c>
      <c r="AK13" s="150">
        <f t="shared" si="4"/>
        <v>11200</v>
      </c>
      <c r="AL13" s="150">
        <f t="shared" si="4"/>
        <v>0</v>
      </c>
      <c r="AM13" s="111"/>
      <c r="AN13" s="2">
        <f t="shared" si="3"/>
        <v>0</v>
      </c>
      <c r="AP13" s="142">
        <f t="shared" si="1"/>
        <v>0</v>
      </c>
    </row>
    <row r="14" spans="1:42" s="2" customFormat="1" ht="38.25" x14ac:dyDescent="0.25">
      <c r="A14" s="46">
        <v>1</v>
      </c>
      <c r="B14" s="45" t="s">
        <v>361</v>
      </c>
      <c r="C14" s="41">
        <v>8012467</v>
      </c>
      <c r="D14" s="46" t="s">
        <v>119</v>
      </c>
      <c r="E14" s="40" t="s">
        <v>120</v>
      </c>
      <c r="F14" s="110"/>
      <c r="G14" s="110"/>
      <c r="H14" s="105" t="s">
        <v>362</v>
      </c>
      <c r="I14" s="102">
        <v>12000</v>
      </c>
      <c r="J14" s="57">
        <v>11000</v>
      </c>
      <c r="K14" s="42">
        <v>441</v>
      </c>
      <c r="L14" s="42">
        <v>441</v>
      </c>
      <c r="M14" s="42"/>
      <c r="N14" s="42"/>
      <c r="O14" s="42">
        <v>441</v>
      </c>
      <c r="P14" s="42">
        <v>441</v>
      </c>
      <c r="Q14" s="42">
        <v>441</v>
      </c>
      <c r="R14" s="42">
        <v>441</v>
      </c>
      <c r="S14" s="42">
        <v>441</v>
      </c>
      <c r="T14" s="42">
        <v>441</v>
      </c>
      <c r="U14" s="111"/>
      <c r="V14" s="57">
        <v>11000</v>
      </c>
      <c r="W14" s="112"/>
      <c r="X14" s="111"/>
      <c r="Y14" s="111"/>
      <c r="Z14" s="111"/>
      <c r="AA14" s="42">
        <v>441</v>
      </c>
      <c r="AB14" s="113"/>
      <c r="AC14" s="111"/>
      <c r="AD14" s="111"/>
      <c r="AE14" s="42">
        <f t="shared" ref="AE14:AE79" si="5">AF14</f>
        <v>10559</v>
      </c>
      <c r="AF14" s="42">
        <f t="shared" ref="AF14:AF70" si="6">V14-AA14</f>
        <v>10559</v>
      </c>
      <c r="AG14" s="111"/>
      <c r="AH14" s="111"/>
      <c r="AI14" s="42">
        <f t="shared" ref="AI14:AI79" si="7">AJ14</f>
        <v>3300</v>
      </c>
      <c r="AJ14" s="42">
        <v>3300</v>
      </c>
      <c r="AK14" s="42">
        <v>3300</v>
      </c>
      <c r="AL14" s="111"/>
      <c r="AM14" s="111"/>
      <c r="AN14" s="2">
        <f t="shared" si="3"/>
        <v>0</v>
      </c>
      <c r="AP14" s="142">
        <f t="shared" si="1"/>
        <v>0</v>
      </c>
    </row>
    <row r="15" spans="1:42" s="2" customFormat="1" ht="38.25" x14ac:dyDescent="0.25">
      <c r="A15" s="46">
        <v>2</v>
      </c>
      <c r="B15" s="45" t="s">
        <v>363</v>
      </c>
      <c r="C15" s="41">
        <v>8012472</v>
      </c>
      <c r="D15" s="46" t="s">
        <v>119</v>
      </c>
      <c r="E15" s="40" t="s">
        <v>120</v>
      </c>
      <c r="F15" s="110"/>
      <c r="G15" s="110"/>
      <c r="H15" s="105" t="s">
        <v>364</v>
      </c>
      <c r="I15" s="102">
        <v>11400</v>
      </c>
      <c r="J15" s="57">
        <v>11400</v>
      </c>
      <c r="K15" s="42">
        <v>751</v>
      </c>
      <c r="L15" s="42">
        <v>751</v>
      </c>
      <c r="M15" s="42"/>
      <c r="N15" s="42"/>
      <c r="O15" s="42">
        <v>751</v>
      </c>
      <c r="P15" s="42">
        <v>751</v>
      </c>
      <c r="Q15" s="42">
        <v>751</v>
      </c>
      <c r="R15" s="42">
        <v>751</v>
      </c>
      <c r="S15" s="42">
        <v>751</v>
      </c>
      <c r="T15" s="42">
        <v>751</v>
      </c>
      <c r="U15" s="111"/>
      <c r="V15" s="57">
        <v>11400</v>
      </c>
      <c r="W15" s="112"/>
      <c r="X15" s="111"/>
      <c r="Y15" s="111"/>
      <c r="Z15" s="111"/>
      <c r="AA15" s="42">
        <v>751</v>
      </c>
      <c r="AB15" s="113"/>
      <c r="AC15" s="111"/>
      <c r="AD15" s="111"/>
      <c r="AE15" s="42">
        <f t="shared" si="5"/>
        <v>10649</v>
      </c>
      <c r="AF15" s="42">
        <f t="shared" si="6"/>
        <v>10649</v>
      </c>
      <c r="AG15" s="111"/>
      <c r="AH15" s="111"/>
      <c r="AI15" s="42">
        <f t="shared" si="7"/>
        <v>3400</v>
      </c>
      <c r="AJ15" s="42">
        <v>3400</v>
      </c>
      <c r="AK15" s="42">
        <v>3400</v>
      </c>
      <c r="AL15" s="111"/>
      <c r="AM15" s="111"/>
      <c r="AN15" s="2">
        <f t="shared" si="3"/>
        <v>0</v>
      </c>
      <c r="AP15" s="142">
        <f t="shared" si="1"/>
        <v>0</v>
      </c>
    </row>
    <row r="16" spans="1:42" s="2" customFormat="1" ht="38.25" x14ac:dyDescent="0.25">
      <c r="A16" s="46">
        <v>3</v>
      </c>
      <c r="B16" s="45" t="s">
        <v>365</v>
      </c>
      <c r="C16" s="41">
        <v>8012468</v>
      </c>
      <c r="D16" s="46" t="s">
        <v>119</v>
      </c>
      <c r="E16" s="40" t="s">
        <v>120</v>
      </c>
      <c r="F16" s="110"/>
      <c r="G16" s="110"/>
      <c r="H16" s="105" t="s">
        <v>366</v>
      </c>
      <c r="I16" s="102">
        <v>13200</v>
      </c>
      <c r="J16" s="57">
        <v>13000</v>
      </c>
      <c r="K16" s="42">
        <v>853</v>
      </c>
      <c r="L16" s="42">
        <v>853</v>
      </c>
      <c r="M16" s="42"/>
      <c r="N16" s="42"/>
      <c r="O16" s="42">
        <v>853</v>
      </c>
      <c r="P16" s="42">
        <v>853</v>
      </c>
      <c r="Q16" s="42">
        <v>853</v>
      </c>
      <c r="R16" s="42">
        <v>853</v>
      </c>
      <c r="S16" s="42">
        <v>853</v>
      </c>
      <c r="T16" s="42">
        <v>853</v>
      </c>
      <c r="U16" s="111"/>
      <c r="V16" s="57">
        <v>13000</v>
      </c>
      <c r="W16" s="112"/>
      <c r="X16" s="111"/>
      <c r="Y16" s="111"/>
      <c r="Z16" s="111"/>
      <c r="AA16" s="42">
        <v>853</v>
      </c>
      <c r="AB16" s="113"/>
      <c r="AC16" s="111"/>
      <c r="AD16" s="111"/>
      <c r="AE16" s="42">
        <f t="shared" si="5"/>
        <v>12147</v>
      </c>
      <c r="AF16" s="42">
        <f t="shared" si="6"/>
        <v>12147</v>
      </c>
      <c r="AG16" s="111"/>
      <c r="AH16" s="111"/>
      <c r="AI16" s="42">
        <v>4500</v>
      </c>
      <c r="AJ16" s="42">
        <v>4000</v>
      </c>
      <c r="AK16" s="42">
        <v>4500</v>
      </c>
      <c r="AL16" s="111"/>
      <c r="AM16" s="111"/>
      <c r="AN16" s="2">
        <f t="shared" si="3"/>
        <v>0</v>
      </c>
      <c r="AP16" s="142">
        <f t="shared" si="1"/>
        <v>0</v>
      </c>
    </row>
    <row r="17" spans="1:42" s="2" customFormat="1" ht="18.75" x14ac:dyDescent="0.25">
      <c r="A17" s="106" t="s">
        <v>58</v>
      </c>
      <c r="B17" s="151" t="s">
        <v>367</v>
      </c>
      <c r="C17" s="41"/>
      <c r="D17" s="152"/>
      <c r="E17" s="152"/>
      <c r="F17" s="110"/>
      <c r="G17" s="110"/>
      <c r="H17" s="105"/>
      <c r="I17" s="153">
        <f>SUM(I18:I21)</f>
        <v>73000</v>
      </c>
      <c r="J17" s="153">
        <f t="shared" ref="J17:AK17" si="8">SUM(J18:J21)</f>
        <v>69000</v>
      </c>
      <c r="K17" s="153">
        <f t="shared" si="8"/>
        <v>1632</v>
      </c>
      <c r="L17" s="153">
        <f t="shared" si="8"/>
        <v>1632</v>
      </c>
      <c r="M17" s="153">
        <f t="shared" si="8"/>
        <v>664</v>
      </c>
      <c r="N17" s="153">
        <f t="shared" si="8"/>
        <v>664</v>
      </c>
      <c r="O17" s="153">
        <f t="shared" si="8"/>
        <v>1632</v>
      </c>
      <c r="P17" s="153">
        <f t="shared" si="8"/>
        <v>1632</v>
      </c>
      <c r="Q17" s="153">
        <f t="shared" si="8"/>
        <v>1632</v>
      </c>
      <c r="R17" s="153">
        <f t="shared" si="8"/>
        <v>1632</v>
      </c>
      <c r="S17" s="153">
        <f t="shared" si="8"/>
        <v>1632</v>
      </c>
      <c r="T17" s="153">
        <f t="shared" si="8"/>
        <v>1632</v>
      </c>
      <c r="U17" s="153">
        <f t="shared" si="8"/>
        <v>0</v>
      </c>
      <c r="V17" s="153">
        <f t="shared" si="8"/>
        <v>69000</v>
      </c>
      <c r="W17" s="153">
        <f t="shared" si="8"/>
        <v>0</v>
      </c>
      <c r="X17" s="153">
        <f t="shared" si="8"/>
        <v>0</v>
      </c>
      <c r="Y17" s="153">
        <f t="shared" si="8"/>
        <v>0</v>
      </c>
      <c r="Z17" s="153">
        <f t="shared" si="8"/>
        <v>0</v>
      </c>
      <c r="AA17" s="153">
        <f t="shared" si="8"/>
        <v>1632</v>
      </c>
      <c r="AB17" s="153">
        <f t="shared" si="8"/>
        <v>0</v>
      </c>
      <c r="AC17" s="153">
        <f t="shared" si="8"/>
        <v>0</v>
      </c>
      <c r="AD17" s="153">
        <f t="shared" si="8"/>
        <v>0</v>
      </c>
      <c r="AE17" s="153">
        <f t="shared" si="8"/>
        <v>67368</v>
      </c>
      <c r="AF17" s="153">
        <f t="shared" si="8"/>
        <v>67368</v>
      </c>
      <c r="AG17" s="153">
        <f t="shared" si="8"/>
        <v>0</v>
      </c>
      <c r="AH17" s="153">
        <f t="shared" si="8"/>
        <v>0</v>
      </c>
      <c r="AI17" s="153">
        <f t="shared" si="8"/>
        <v>20700</v>
      </c>
      <c r="AJ17" s="153">
        <f t="shared" si="8"/>
        <v>20700</v>
      </c>
      <c r="AK17" s="153">
        <f t="shared" si="8"/>
        <v>20700</v>
      </c>
      <c r="AL17" s="153">
        <f>SUM(AL18:AL20)</f>
        <v>0</v>
      </c>
      <c r="AM17" s="111"/>
      <c r="AN17" s="2">
        <f t="shared" si="3"/>
        <v>0</v>
      </c>
      <c r="AP17" s="142">
        <f t="shared" si="1"/>
        <v>0</v>
      </c>
    </row>
    <row r="18" spans="1:42" s="2" customFormat="1" ht="38.25" x14ac:dyDescent="0.25">
      <c r="A18" s="46">
        <v>1</v>
      </c>
      <c r="B18" s="45" t="s">
        <v>368</v>
      </c>
      <c r="C18" s="41">
        <v>8022717</v>
      </c>
      <c r="D18" s="46" t="s">
        <v>274</v>
      </c>
      <c r="E18" s="40" t="s">
        <v>275</v>
      </c>
      <c r="F18" s="110"/>
      <c r="G18" s="110"/>
      <c r="H18" s="105" t="s">
        <v>369</v>
      </c>
      <c r="I18" s="102">
        <v>10000</v>
      </c>
      <c r="J18" s="57">
        <v>9000</v>
      </c>
      <c r="K18" s="42">
        <v>400</v>
      </c>
      <c r="L18" s="42">
        <v>400</v>
      </c>
      <c r="M18" s="42"/>
      <c r="N18" s="42"/>
      <c r="O18" s="42">
        <v>400</v>
      </c>
      <c r="P18" s="42">
        <v>400</v>
      </c>
      <c r="Q18" s="42">
        <v>400</v>
      </c>
      <c r="R18" s="42">
        <v>400</v>
      </c>
      <c r="S18" s="42">
        <v>400</v>
      </c>
      <c r="T18" s="42">
        <v>400</v>
      </c>
      <c r="U18" s="111"/>
      <c r="V18" s="57">
        <v>9000</v>
      </c>
      <c r="W18" s="112"/>
      <c r="X18" s="111"/>
      <c r="Y18" s="111"/>
      <c r="Z18" s="111"/>
      <c r="AA18" s="42">
        <v>400</v>
      </c>
      <c r="AB18" s="113"/>
      <c r="AC18" s="111"/>
      <c r="AD18" s="111"/>
      <c r="AE18" s="42">
        <f t="shared" si="5"/>
        <v>8600</v>
      </c>
      <c r="AF18" s="42">
        <f t="shared" si="6"/>
        <v>8600</v>
      </c>
      <c r="AG18" s="111"/>
      <c r="AH18" s="111"/>
      <c r="AI18" s="42">
        <f t="shared" si="7"/>
        <v>2700</v>
      </c>
      <c r="AJ18" s="42">
        <v>2700</v>
      </c>
      <c r="AK18" s="42">
        <v>2700</v>
      </c>
      <c r="AL18" s="111"/>
      <c r="AM18" s="111"/>
      <c r="AN18" s="2">
        <f t="shared" si="3"/>
        <v>0</v>
      </c>
      <c r="AP18" s="142">
        <f t="shared" si="1"/>
        <v>0</v>
      </c>
    </row>
    <row r="19" spans="1:42" s="2" customFormat="1" ht="38.25" x14ac:dyDescent="0.25">
      <c r="A19" s="46">
        <v>2</v>
      </c>
      <c r="B19" s="45" t="s">
        <v>370</v>
      </c>
      <c r="C19" s="41">
        <v>8022719</v>
      </c>
      <c r="D19" s="46" t="s">
        <v>274</v>
      </c>
      <c r="E19" s="40" t="s">
        <v>275</v>
      </c>
      <c r="F19" s="110"/>
      <c r="G19" s="110"/>
      <c r="H19" s="105" t="s">
        <v>371</v>
      </c>
      <c r="I19" s="102">
        <v>22000</v>
      </c>
      <c r="J19" s="57">
        <v>20000</v>
      </c>
      <c r="K19" s="42">
        <v>380</v>
      </c>
      <c r="L19" s="42">
        <v>380</v>
      </c>
      <c r="M19" s="42">
        <v>335</v>
      </c>
      <c r="N19" s="42">
        <v>335</v>
      </c>
      <c r="O19" s="42">
        <v>380</v>
      </c>
      <c r="P19" s="42">
        <v>380</v>
      </c>
      <c r="Q19" s="42">
        <v>380</v>
      </c>
      <c r="R19" s="42">
        <v>380</v>
      </c>
      <c r="S19" s="42">
        <v>380</v>
      </c>
      <c r="T19" s="42">
        <v>380</v>
      </c>
      <c r="U19" s="111"/>
      <c r="V19" s="57">
        <v>20000</v>
      </c>
      <c r="W19" s="112"/>
      <c r="X19" s="111"/>
      <c r="Y19" s="111"/>
      <c r="Z19" s="111"/>
      <c r="AA19" s="42">
        <v>380</v>
      </c>
      <c r="AB19" s="113"/>
      <c r="AC19" s="111"/>
      <c r="AD19" s="111"/>
      <c r="AE19" s="42">
        <f t="shared" si="5"/>
        <v>19620</v>
      </c>
      <c r="AF19" s="42">
        <f t="shared" si="6"/>
        <v>19620</v>
      </c>
      <c r="AG19" s="111"/>
      <c r="AH19" s="111"/>
      <c r="AI19" s="42">
        <f t="shared" si="7"/>
        <v>6000</v>
      </c>
      <c r="AJ19" s="42">
        <v>6000</v>
      </c>
      <c r="AK19" s="42">
        <v>6000</v>
      </c>
      <c r="AL19" s="111"/>
      <c r="AM19" s="111"/>
      <c r="AN19" s="2">
        <f t="shared" si="3"/>
        <v>0</v>
      </c>
      <c r="AP19" s="142">
        <f t="shared" si="1"/>
        <v>0</v>
      </c>
    </row>
    <row r="20" spans="1:42" s="2" customFormat="1" ht="38.25" x14ac:dyDescent="0.25">
      <c r="A20" s="46">
        <v>3</v>
      </c>
      <c r="B20" s="45" t="s">
        <v>372</v>
      </c>
      <c r="C20" s="41">
        <v>8022718</v>
      </c>
      <c r="D20" s="46" t="s">
        <v>274</v>
      </c>
      <c r="E20" s="40" t="s">
        <v>275</v>
      </c>
      <c r="F20" s="110"/>
      <c r="G20" s="110"/>
      <c r="H20" s="105" t="s">
        <v>373</v>
      </c>
      <c r="I20" s="102">
        <v>11000</v>
      </c>
      <c r="J20" s="57">
        <v>10000</v>
      </c>
      <c r="K20" s="42">
        <v>473</v>
      </c>
      <c r="L20" s="42">
        <v>473</v>
      </c>
      <c r="M20" s="42">
        <v>329</v>
      </c>
      <c r="N20" s="42">
        <v>329</v>
      </c>
      <c r="O20" s="42">
        <v>473</v>
      </c>
      <c r="P20" s="42">
        <v>473</v>
      </c>
      <c r="Q20" s="42">
        <v>473</v>
      </c>
      <c r="R20" s="42">
        <v>473</v>
      </c>
      <c r="S20" s="42">
        <v>473</v>
      </c>
      <c r="T20" s="42">
        <v>473</v>
      </c>
      <c r="U20" s="111"/>
      <c r="V20" s="57">
        <v>10000</v>
      </c>
      <c r="W20" s="112"/>
      <c r="X20" s="111"/>
      <c r="Y20" s="111"/>
      <c r="Z20" s="111"/>
      <c r="AA20" s="42">
        <v>473</v>
      </c>
      <c r="AB20" s="113"/>
      <c r="AC20" s="111"/>
      <c r="AD20" s="111"/>
      <c r="AE20" s="42">
        <f t="shared" si="5"/>
        <v>9527</v>
      </c>
      <c r="AF20" s="42">
        <f t="shared" si="6"/>
        <v>9527</v>
      </c>
      <c r="AG20" s="111"/>
      <c r="AH20" s="111"/>
      <c r="AI20" s="42">
        <f t="shared" si="7"/>
        <v>3000</v>
      </c>
      <c r="AJ20" s="42">
        <v>3000</v>
      </c>
      <c r="AK20" s="42">
        <v>3000</v>
      </c>
      <c r="AL20" s="111"/>
      <c r="AM20" s="111"/>
      <c r="AN20" s="2">
        <f t="shared" si="3"/>
        <v>0</v>
      </c>
      <c r="AP20" s="142">
        <f t="shared" si="1"/>
        <v>0</v>
      </c>
    </row>
    <row r="21" spans="1:42" s="2" customFormat="1" ht="38.25" x14ac:dyDescent="0.25">
      <c r="A21" s="46">
        <v>4</v>
      </c>
      <c r="B21" s="45" t="s">
        <v>374</v>
      </c>
      <c r="C21" s="41">
        <v>8022716</v>
      </c>
      <c r="D21" s="46" t="s">
        <v>274</v>
      </c>
      <c r="E21" s="40" t="s">
        <v>275</v>
      </c>
      <c r="F21" s="110"/>
      <c r="G21" s="110"/>
      <c r="H21" s="105" t="s">
        <v>375</v>
      </c>
      <c r="I21" s="102">
        <v>30000</v>
      </c>
      <c r="J21" s="57">
        <v>30000</v>
      </c>
      <c r="K21" s="42">
        <v>379</v>
      </c>
      <c r="L21" s="42">
        <v>379</v>
      </c>
      <c r="M21" s="42"/>
      <c r="N21" s="42"/>
      <c r="O21" s="42">
        <v>379</v>
      </c>
      <c r="P21" s="42">
        <v>379</v>
      </c>
      <c r="Q21" s="42">
        <v>379</v>
      </c>
      <c r="R21" s="42">
        <v>379</v>
      </c>
      <c r="S21" s="42">
        <v>379</v>
      </c>
      <c r="T21" s="42">
        <v>379</v>
      </c>
      <c r="U21" s="111"/>
      <c r="V21" s="57">
        <v>30000</v>
      </c>
      <c r="W21" s="112"/>
      <c r="X21" s="111"/>
      <c r="Y21" s="111"/>
      <c r="Z21" s="111"/>
      <c r="AA21" s="42">
        <v>379</v>
      </c>
      <c r="AB21" s="113"/>
      <c r="AC21" s="111"/>
      <c r="AD21" s="111"/>
      <c r="AE21" s="42">
        <f t="shared" si="5"/>
        <v>29621</v>
      </c>
      <c r="AF21" s="42">
        <f t="shared" si="6"/>
        <v>29621</v>
      </c>
      <c r="AG21" s="111"/>
      <c r="AH21" s="111"/>
      <c r="AI21" s="42">
        <f t="shared" si="7"/>
        <v>9000</v>
      </c>
      <c r="AJ21" s="42">
        <v>9000</v>
      </c>
      <c r="AK21" s="42">
        <v>9000</v>
      </c>
      <c r="AL21" s="111"/>
      <c r="AM21" s="111"/>
      <c r="AN21" s="2">
        <f t="shared" si="3"/>
        <v>0</v>
      </c>
      <c r="AP21" s="142">
        <f t="shared" si="1"/>
        <v>0</v>
      </c>
    </row>
    <row r="22" spans="1:42" s="2" customFormat="1" ht="18.75" x14ac:dyDescent="0.25">
      <c r="A22" s="106" t="s">
        <v>66</v>
      </c>
      <c r="B22" s="149" t="s">
        <v>376</v>
      </c>
      <c r="C22" s="41"/>
      <c r="D22" s="106"/>
      <c r="E22" s="106"/>
      <c r="F22" s="110"/>
      <c r="G22" s="110"/>
      <c r="H22" s="105"/>
      <c r="I22" s="154">
        <f t="shared" ref="I22:AK22" si="9">SUM(I23:I26)</f>
        <v>54600</v>
      </c>
      <c r="J22" s="154">
        <f t="shared" si="9"/>
        <v>52500</v>
      </c>
      <c r="K22" s="154">
        <f t="shared" si="9"/>
        <v>1035</v>
      </c>
      <c r="L22" s="154">
        <f t="shared" si="9"/>
        <v>1035</v>
      </c>
      <c r="M22" s="154">
        <f t="shared" si="9"/>
        <v>0</v>
      </c>
      <c r="N22" s="154">
        <f t="shared" si="9"/>
        <v>0</v>
      </c>
      <c r="O22" s="154">
        <f t="shared" si="9"/>
        <v>1035</v>
      </c>
      <c r="P22" s="154">
        <f t="shared" si="9"/>
        <v>1035</v>
      </c>
      <c r="Q22" s="154">
        <f t="shared" si="9"/>
        <v>1035</v>
      </c>
      <c r="R22" s="154">
        <f t="shared" si="9"/>
        <v>1035</v>
      </c>
      <c r="S22" s="154">
        <f t="shared" si="9"/>
        <v>1035</v>
      </c>
      <c r="T22" s="154">
        <f t="shared" si="9"/>
        <v>1035</v>
      </c>
      <c r="U22" s="154">
        <f t="shared" si="9"/>
        <v>0</v>
      </c>
      <c r="V22" s="154">
        <f t="shared" si="9"/>
        <v>52500</v>
      </c>
      <c r="W22" s="154">
        <f t="shared" si="9"/>
        <v>0</v>
      </c>
      <c r="X22" s="154">
        <f t="shared" si="9"/>
        <v>0</v>
      </c>
      <c r="Y22" s="154">
        <f t="shared" si="9"/>
        <v>0</v>
      </c>
      <c r="Z22" s="154">
        <f t="shared" si="9"/>
        <v>0</v>
      </c>
      <c r="AA22" s="154">
        <f t="shared" si="9"/>
        <v>1035</v>
      </c>
      <c r="AB22" s="154">
        <f t="shared" si="9"/>
        <v>0</v>
      </c>
      <c r="AC22" s="154">
        <f t="shared" si="9"/>
        <v>0</v>
      </c>
      <c r="AD22" s="154">
        <f t="shared" si="9"/>
        <v>0</v>
      </c>
      <c r="AE22" s="154">
        <f t="shared" si="9"/>
        <v>51465</v>
      </c>
      <c r="AF22" s="154">
        <f t="shared" si="9"/>
        <v>51465</v>
      </c>
      <c r="AG22" s="154">
        <f t="shared" si="9"/>
        <v>0</v>
      </c>
      <c r="AH22" s="154">
        <f t="shared" si="9"/>
        <v>0</v>
      </c>
      <c r="AI22" s="154">
        <f t="shared" si="9"/>
        <v>15800</v>
      </c>
      <c r="AJ22" s="154">
        <f t="shared" si="9"/>
        <v>15800</v>
      </c>
      <c r="AK22" s="154">
        <f t="shared" si="9"/>
        <v>15800</v>
      </c>
      <c r="AL22" s="111"/>
      <c r="AM22" s="111"/>
      <c r="AN22" s="2">
        <f t="shared" si="3"/>
        <v>0</v>
      </c>
      <c r="AP22" s="142">
        <f t="shared" si="1"/>
        <v>0</v>
      </c>
    </row>
    <row r="23" spans="1:42" s="2" customFormat="1" ht="38.25" x14ac:dyDescent="0.25">
      <c r="A23" s="46">
        <v>1</v>
      </c>
      <c r="B23" s="45" t="s">
        <v>377</v>
      </c>
      <c r="C23" s="41">
        <v>8060211</v>
      </c>
      <c r="D23" s="46" t="s">
        <v>95</v>
      </c>
      <c r="E23" s="40" t="s">
        <v>378</v>
      </c>
      <c r="F23" s="110"/>
      <c r="G23" s="110"/>
      <c r="H23" s="105" t="s">
        <v>379</v>
      </c>
      <c r="I23" s="102">
        <v>9900</v>
      </c>
      <c r="J23" s="57">
        <v>9000</v>
      </c>
      <c r="K23" s="42">
        <v>280</v>
      </c>
      <c r="L23" s="42">
        <v>280</v>
      </c>
      <c r="M23" s="42"/>
      <c r="N23" s="42"/>
      <c r="O23" s="42">
        <v>280</v>
      </c>
      <c r="P23" s="42">
        <v>280</v>
      </c>
      <c r="Q23" s="42">
        <v>280</v>
      </c>
      <c r="R23" s="42">
        <v>280</v>
      </c>
      <c r="S23" s="42">
        <v>280</v>
      </c>
      <c r="T23" s="42">
        <v>280</v>
      </c>
      <c r="U23" s="111"/>
      <c r="V23" s="57">
        <v>9000</v>
      </c>
      <c r="W23" s="112"/>
      <c r="X23" s="111"/>
      <c r="Y23" s="111"/>
      <c r="Z23" s="111"/>
      <c r="AA23" s="42">
        <v>280</v>
      </c>
      <c r="AB23" s="113"/>
      <c r="AC23" s="111"/>
      <c r="AD23" s="111"/>
      <c r="AE23" s="42">
        <f t="shared" si="5"/>
        <v>8720</v>
      </c>
      <c r="AF23" s="42">
        <f t="shared" si="6"/>
        <v>8720</v>
      </c>
      <c r="AG23" s="111"/>
      <c r="AH23" s="111"/>
      <c r="AI23" s="42">
        <f t="shared" si="7"/>
        <v>2700</v>
      </c>
      <c r="AJ23" s="42">
        <v>2700</v>
      </c>
      <c r="AK23" s="42">
        <v>2700</v>
      </c>
      <c r="AL23" s="111"/>
      <c r="AM23" s="111"/>
      <c r="AN23" s="2">
        <f t="shared" si="3"/>
        <v>0</v>
      </c>
      <c r="AP23" s="142">
        <f t="shared" si="1"/>
        <v>0</v>
      </c>
    </row>
    <row r="24" spans="1:42" s="2" customFormat="1" ht="38.25" x14ac:dyDescent="0.25">
      <c r="A24" s="46">
        <v>2</v>
      </c>
      <c r="B24" s="45" t="s">
        <v>380</v>
      </c>
      <c r="C24" s="41">
        <v>8060212</v>
      </c>
      <c r="D24" s="46" t="s">
        <v>95</v>
      </c>
      <c r="E24" s="40" t="s">
        <v>378</v>
      </c>
      <c r="F24" s="110"/>
      <c r="G24" s="110"/>
      <c r="H24" s="105" t="s">
        <v>381</v>
      </c>
      <c r="I24" s="102">
        <v>9250</v>
      </c>
      <c r="J24" s="57">
        <v>8500</v>
      </c>
      <c r="K24" s="42">
        <v>266</v>
      </c>
      <c r="L24" s="42">
        <v>266</v>
      </c>
      <c r="M24" s="42"/>
      <c r="N24" s="42"/>
      <c r="O24" s="42">
        <v>266</v>
      </c>
      <c r="P24" s="42">
        <v>266</v>
      </c>
      <c r="Q24" s="42">
        <v>266</v>
      </c>
      <c r="R24" s="42">
        <v>266</v>
      </c>
      <c r="S24" s="42">
        <v>266</v>
      </c>
      <c r="T24" s="42">
        <v>266</v>
      </c>
      <c r="U24" s="111"/>
      <c r="V24" s="57">
        <v>8500</v>
      </c>
      <c r="W24" s="112"/>
      <c r="X24" s="111"/>
      <c r="Y24" s="111"/>
      <c r="Z24" s="111"/>
      <c r="AA24" s="42">
        <v>266</v>
      </c>
      <c r="AB24" s="113"/>
      <c r="AC24" s="111"/>
      <c r="AD24" s="111"/>
      <c r="AE24" s="42">
        <f t="shared" si="5"/>
        <v>8234</v>
      </c>
      <c r="AF24" s="42">
        <f t="shared" si="6"/>
        <v>8234</v>
      </c>
      <c r="AG24" s="111"/>
      <c r="AH24" s="111"/>
      <c r="AI24" s="42">
        <f t="shared" si="7"/>
        <v>2600</v>
      </c>
      <c r="AJ24" s="42">
        <v>2600</v>
      </c>
      <c r="AK24" s="42">
        <v>2600</v>
      </c>
      <c r="AL24" s="111"/>
      <c r="AM24" s="111"/>
      <c r="AN24" s="2">
        <f t="shared" si="3"/>
        <v>0</v>
      </c>
      <c r="AP24" s="142">
        <f t="shared" si="1"/>
        <v>0</v>
      </c>
    </row>
    <row r="25" spans="1:42" s="2" customFormat="1" ht="38.25" x14ac:dyDescent="0.25">
      <c r="A25" s="46">
        <v>3</v>
      </c>
      <c r="B25" s="45" t="s">
        <v>382</v>
      </c>
      <c r="C25" s="41">
        <v>8059902</v>
      </c>
      <c r="D25" s="46" t="s">
        <v>95</v>
      </c>
      <c r="E25" s="40" t="s">
        <v>378</v>
      </c>
      <c r="F25" s="110"/>
      <c r="G25" s="110"/>
      <c r="H25" s="105" t="s">
        <v>383</v>
      </c>
      <c r="I25" s="102">
        <v>5450</v>
      </c>
      <c r="J25" s="57">
        <v>5000</v>
      </c>
      <c r="K25" s="42">
        <v>289</v>
      </c>
      <c r="L25" s="42">
        <v>289</v>
      </c>
      <c r="M25" s="42"/>
      <c r="N25" s="42"/>
      <c r="O25" s="42">
        <v>289</v>
      </c>
      <c r="P25" s="42">
        <v>289</v>
      </c>
      <c r="Q25" s="42">
        <v>289</v>
      </c>
      <c r="R25" s="42">
        <v>289</v>
      </c>
      <c r="S25" s="42">
        <v>289</v>
      </c>
      <c r="T25" s="42">
        <v>289</v>
      </c>
      <c r="U25" s="111"/>
      <c r="V25" s="57">
        <v>5000</v>
      </c>
      <c r="W25" s="112"/>
      <c r="X25" s="111"/>
      <c r="Y25" s="111"/>
      <c r="Z25" s="111"/>
      <c r="AA25" s="42">
        <v>289</v>
      </c>
      <c r="AB25" s="113"/>
      <c r="AC25" s="111"/>
      <c r="AD25" s="111"/>
      <c r="AE25" s="42">
        <f t="shared" si="5"/>
        <v>4711</v>
      </c>
      <c r="AF25" s="42">
        <f t="shared" si="6"/>
        <v>4711</v>
      </c>
      <c r="AG25" s="111"/>
      <c r="AH25" s="111"/>
      <c r="AI25" s="42">
        <f t="shared" si="7"/>
        <v>1500</v>
      </c>
      <c r="AJ25" s="42">
        <v>1500</v>
      </c>
      <c r="AK25" s="42">
        <v>1500</v>
      </c>
      <c r="AL25" s="111"/>
      <c r="AM25" s="111"/>
      <c r="AN25" s="2">
        <f t="shared" si="3"/>
        <v>0</v>
      </c>
      <c r="AP25" s="142">
        <f t="shared" si="1"/>
        <v>0</v>
      </c>
    </row>
    <row r="26" spans="1:42" s="2" customFormat="1" ht="38.25" x14ac:dyDescent="0.25">
      <c r="A26" s="46">
        <v>4</v>
      </c>
      <c r="B26" s="45" t="s">
        <v>384</v>
      </c>
      <c r="C26" s="41">
        <v>8010621</v>
      </c>
      <c r="D26" s="46" t="s">
        <v>95</v>
      </c>
      <c r="E26" s="40" t="s">
        <v>378</v>
      </c>
      <c r="F26" s="110"/>
      <c r="G26" s="110"/>
      <c r="H26" s="105" t="s">
        <v>385</v>
      </c>
      <c r="I26" s="102">
        <v>30000</v>
      </c>
      <c r="J26" s="57">
        <v>30000</v>
      </c>
      <c r="K26" s="42">
        <v>200</v>
      </c>
      <c r="L26" s="42">
        <v>200</v>
      </c>
      <c r="M26" s="42"/>
      <c r="N26" s="42"/>
      <c r="O26" s="42">
        <v>200</v>
      </c>
      <c r="P26" s="42">
        <v>200</v>
      </c>
      <c r="Q26" s="42">
        <v>200</v>
      </c>
      <c r="R26" s="42">
        <v>200</v>
      </c>
      <c r="S26" s="42">
        <v>200</v>
      </c>
      <c r="T26" s="42">
        <v>200</v>
      </c>
      <c r="U26" s="111"/>
      <c r="V26" s="57">
        <v>30000</v>
      </c>
      <c r="W26" s="112"/>
      <c r="X26" s="111"/>
      <c r="Y26" s="111"/>
      <c r="Z26" s="111"/>
      <c r="AA26" s="42">
        <v>200</v>
      </c>
      <c r="AB26" s="113"/>
      <c r="AC26" s="111"/>
      <c r="AD26" s="111"/>
      <c r="AE26" s="42">
        <f t="shared" si="5"/>
        <v>29800</v>
      </c>
      <c r="AF26" s="42">
        <f t="shared" si="6"/>
        <v>29800</v>
      </c>
      <c r="AG26" s="111"/>
      <c r="AH26" s="111"/>
      <c r="AI26" s="42">
        <f t="shared" si="7"/>
        <v>9000</v>
      </c>
      <c r="AJ26" s="42">
        <v>9000</v>
      </c>
      <c r="AK26" s="42">
        <v>9000</v>
      </c>
      <c r="AL26" s="111"/>
      <c r="AM26" s="111"/>
      <c r="AN26" s="2">
        <f t="shared" si="3"/>
        <v>0</v>
      </c>
      <c r="AP26" s="142">
        <f t="shared" si="1"/>
        <v>0</v>
      </c>
    </row>
    <row r="27" spans="1:42" s="2" customFormat="1" ht="18.75" x14ac:dyDescent="0.25">
      <c r="A27" s="106" t="s">
        <v>72</v>
      </c>
      <c r="B27" s="151" t="s">
        <v>386</v>
      </c>
      <c r="C27" s="41"/>
      <c r="D27" s="152"/>
      <c r="E27" s="152"/>
      <c r="F27" s="110"/>
      <c r="G27" s="110"/>
      <c r="H27" s="105"/>
      <c r="I27" s="153">
        <f>SUM(I28:I32)</f>
        <v>42200</v>
      </c>
      <c r="J27" s="153">
        <f t="shared" ref="J27:AJ27" si="10">SUM(J28:J32)</f>
        <v>40500</v>
      </c>
      <c r="K27" s="153">
        <f t="shared" si="10"/>
        <v>1841</v>
      </c>
      <c r="L27" s="153">
        <f t="shared" si="10"/>
        <v>1841</v>
      </c>
      <c r="M27" s="153">
        <f t="shared" si="10"/>
        <v>905</v>
      </c>
      <c r="N27" s="153">
        <f t="shared" si="10"/>
        <v>905</v>
      </c>
      <c r="O27" s="153">
        <f t="shared" si="10"/>
        <v>1841</v>
      </c>
      <c r="P27" s="153">
        <f t="shared" si="10"/>
        <v>1841</v>
      </c>
      <c r="Q27" s="153">
        <f t="shared" si="10"/>
        <v>1841</v>
      </c>
      <c r="R27" s="153">
        <f t="shared" si="10"/>
        <v>1841</v>
      </c>
      <c r="S27" s="153">
        <f t="shared" si="10"/>
        <v>1841</v>
      </c>
      <c r="T27" s="153">
        <f t="shared" si="10"/>
        <v>1841</v>
      </c>
      <c r="U27" s="153">
        <f t="shared" si="10"/>
        <v>0</v>
      </c>
      <c r="V27" s="153">
        <f t="shared" si="10"/>
        <v>40500</v>
      </c>
      <c r="W27" s="153">
        <f t="shared" si="10"/>
        <v>0</v>
      </c>
      <c r="X27" s="153">
        <f t="shared" si="10"/>
        <v>0</v>
      </c>
      <c r="Y27" s="153">
        <f t="shared" si="10"/>
        <v>0</v>
      </c>
      <c r="Z27" s="153">
        <f t="shared" si="10"/>
        <v>0</v>
      </c>
      <c r="AA27" s="153">
        <f t="shared" si="10"/>
        <v>1841</v>
      </c>
      <c r="AB27" s="153">
        <f t="shared" si="10"/>
        <v>0</v>
      </c>
      <c r="AC27" s="153">
        <f t="shared" si="10"/>
        <v>0</v>
      </c>
      <c r="AD27" s="153">
        <f t="shared" si="10"/>
        <v>0</v>
      </c>
      <c r="AE27" s="153">
        <f t="shared" si="10"/>
        <v>38659</v>
      </c>
      <c r="AF27" s="153">
        <f t="shared" si="10"/>
        <v>38659</v>
      </c>
      <c r="AG27" s="153">
        <f t="shared" si="10"/>
        <v>0</v>
      </c>
      <c r="AH27" s="153">
        <f t="shared" si="10"/>
        <v>0</v>
      </c>
      <c r="AI27" s="153">
        <f t="shared" si="10"/>
        <v>12400</v>
      </c>
      <c r="AJ27" s="153">
        <f t="shared" si="10"/>
        <v>12400</v>
      </c>
      <c r="AK27" s="153">
        <f>SUM(AK28:AK32)</f>
        <v>12400</v>
      </c>
      <c r="AL27" s="111"/>
      <c r="AM27" s="111"/>
      <c r="AN27" s="2">
        <f t="shared" si="3"/>
        <v>0</v>
      </c>
      <c r="AP27" s="142">
        <f t="shared" si="1"/>
        <v>0</v>
      </c>
    </row>
    <row r="28" spans="1:42" s="2" customFormat="1" ht="38.25" x14ac:dyDescent="0.25">
      <c r="A28" s="46">
        <v>1</v>
      </c>
      <c r="B28" s="45" t="s">
        <v>387</v>
      </c>
      <c r="C28" s="41">
        <v>8016845</v>
      </c>
      <c r="D28" s="46" t="s">
        <v>292</v>
      </c>
      <c r="E28" s="40" t="s">
        <v>293</v>
      </c>
      <c r="F28" s="110"/>
      <c r="G28" s="110"/>
      <c r="H28" s="105" t="s">
        <v>388</v>
      </c>
      <c r="I28" s="102">
        <v>8500</v>
      </c>
      <c r="J28" s="57">
        <v>8500</v>
      </c>
      <c r="K28" s="42">
        <v>513</v>
      </c>
      <c r="L28" s="42">
        <v>513</v>
      </c>
      <c r="M28" s="42">
        <v>42</v>
      </c>
      <c r="N28" s="42">
        <v>42</v>
      </c>
      <c r="O28" s="42">
        <v>513</v>
      </c>
      <c r="P28" s="42">
        <v>513</v>
      </c>
      <c r="Q28" s="42">
        <v>513</v>
      </c>
      <c r="R28" s="42">
        <v>513</v>
      </c>
      <c r="S28" s="42">
        <v>513</v>
      </c>
      <c r="T28" s="42">
        <v>513</v>
      </c>
      <c r="U28" s="111"/>
      <c r="V28" s="57">
        <v>8500</v>
      </c>
      <c r="W28" s="112"/>
      <c r="X28" s="111"/>
      <c r="Y28" s="111"/>
      <c r="Z28" s="111"/>
      <c r="AA28" s="42">
        <v>513</v>
      </c>
      <c r="AB28" s="113"/>
      <c r="AC28" s="111"/>
      <c r="AD28" s="111"/>
      <c r="AE28" s="42">
        <f t="shared" si="5"/>
        <v>7987</v>
      </c>
      <c r="AF28" s="42">
        <f t="shared" si="6"/>
        <v>7987</v>
      </c>
      <c r="AG28" s="111"/>
      <c r="AH28" s="111"/>
      <c r="AI28" s="42">
        <f t="shared" si="7"/>
        <v>2600</v>
      </c>
      <c r="AJ28" s="42">
        <v>2600</v>
      </c>
      <c r="AK28" s="42">
        <v>2600</v>
      </c>
      <c r="AL28" s="111"/>
      <c r="AM28" s="111"/>
      <c r="AN28" s="2">
        <f t="shared" si="3"/>
        <v>0</v>
      </c>
      <c r="AP28" s="142">
        <f t="shared" si="1"/>
        <v>0</v>
      </c>
    </row>
    <row r="29" spans="1:42" s="2" customFormat="1" ht="38.25" x14ac:dyDescent="0.25">
      <c r="A29" s="46">
        <v>2</v>
      </c>
      <c r="B29" s="45" t="s">
        <v>389</v>
      </c>
      <c r="C29" s="41">
        <v>8016843</v>
      </c>
      <c r="D29" s="46" t="s">
        <v>292</v>
      </c>
      <c r="E29" s="40" t="s">
        <v>293</v>
      </c>
      <c r="F29" s="110"/>
      <c r="G29" s="110"/>
      <c r="H29" s="105" t="s">
        <v>390</v>
      </c>
      <c r="I29" s="102">
        <v>9400</v>
      </c>
      <c r="J29" s="57">
        <v>8500</v>
      </c>
      <c r="K29" s="42">
        <v>285</v>
      </c>
      <c r="L29" s="42">
        <v>285</v>
      </c>
      <c r="M29" s="42">
        <v>248</v>
      </c>
      <c r="N29" s="42">
        <v>248</v>
      </c>
      <c r="O29" s="42">
        <v>285</v>
      </c>
      <c r="P29" s="42">
        <v>285</v>
      </c>
      <c r="Q29" s="42">
        <v>285</v>
      </c>
      <c r="R29" s="42">
        <v>285</v>
      </c>
      <c r="S29" s="42">
        <v>285</v>
      </c>
      <c r="T29" s="42">
        <v>285</v>
      </c>
      <c r="U29" s="111"/>
      <c r="V29" s="57">
        <v>8500</v>
      </c>
      <c r="W29" s="112"/>
      <c r="X29" s="111"/>
      <c r="Y29" s="111"/>
      <c r="Z29" s="111"/>
      <c r="AA29" s="42">
        <v>285</v>
      </c>
      <c r="AB29" s="113"/>
      <c r="AC29" s="111"/>
      <c r="AD29" s="111"/>
      <c r="AE29" s="42">
        <f t="shared" si="5"/>
        <v>8215</v>
      </c>
      <c r="AF29" s="42">
        <f t="shared" si="6"/>
        <v>8215</v>
      </c>
      <c r="AG29" s="111"/>
      <c r="AH29" s="111"/>
      <c r="AI29" s="42">
        <f t="shared" si="7"/>
        <v>2600</v>
      </c>
      <c r="AJ29" s="42">
        <v>2600</v>
      </c>
      <c r="AK29" s="42">
        <v>2600</v>
      </c>
      <c r="AL29" s="111"/>
      <c r="AM29" s="111"/>
      <c r="AN29" s="2">
        <f t="shared" si="3"/>
        <v>0</v>
      </c>
      <c r="AP29" s="142">
        <f t="shared" si="1"/>
        <v>0</v>
      </c>
    </row>
    <row r="30" spans="1:42" s="2" customFormat="1" ht="38.25" x14ac:dyDescent="0.25">
      <c r="A30" s="46">
        <v>3</v>
      </c>
      <c r="B30" s="45" t="s">
        <v>391</v>
      </c>
      <c r="C30" s="41">
        <v>8016842</v>
      </c>
      <c r="D30" s="46" t="s">
        <v>292</v>
      </c>
      <c r="E30" s="40" t="s">
        <v>293</v>
      </c>
      <c r="F30" s="110"/>
      <c r="G30" s="110"/>
      <c r="H30" s="105" t="s">
        <v>392</v>
      </c>
      <c r="I30" s="102">
        <v>6400</v>
      </c>
      <c r="J30" s="57">
        <v>6400</v>
      </c>
      <c r="K30" s="42">
        <v>321</v>
      </c>
      <c r="L30" s="42">
        <v>321</v>
      </c>
      <c r="M30" s="42"/>
      <c r="N30" s="42"/>
      <c r="O30" s="42">
        <v>321</v>
      </c>
      <c r="P30" s="42">
        <v>321</v>
      </c>
      <c r="Q30" s="42">
        <v>321</v>
      </c>
      <c r="R30" s="42">
        <v>321</v>
      </c>
      <c r="S30" s="42">
        <v>321</v>
      </c>
      <c r="T30" s="42">
        <v>321</v>
      </c>
      <c r="U30" s="111"/>
      <c r="V30" s="57">
        <v>6400</v>
      </c>
      <c r="W30" s="112"/>
      <c r="X30" s="111"/>
      <c r="Y30" s="111"/>
      <c r="Z30" s="111"/>
      <c r="AA30" s="42">
        <v>321</v>
      </c>
      <c r="AB30" s="113"/>
      <c r="AC30" s="111"/>
      <c r="AD30" s="111"/>
      <c r="AE30" s="42">
        <f t="shared" si="5"/>
        <v>6079</v>
      </c>
      <c r="AF30" s="42">
        <f t="shared" si="6"/>
        <v>6079</v>
      </c>
      <c r="AG30" s="111"/>
      <c r="AH30" s="111"/>
      <c r="AI30" s="42">
        <f t="shared" si="7"/>
        <v>2000</v>
      </c>
      <c r="AJ30" s="42">
        <v>2000</v>
      </c>
      <c r="AK30" s="42">
        <v>2000</v>
      </c>
      <c r="AL30" s="111"/>
      <c r="AM30" s="111"/>
      <c r="AN30" s="2">
        <f t="shared" si="3"/>
        <v>0</v>
      </c>
      <c r="AP30" s="142">
        <f t="shared" si="1"/>
        <v>0</v>
      </c>
    </row>
    <row r="31" spans="1:42" s="2" customFormat="1" ht="38.25" x14ac:dyDescent="0.25">
      <c r="A31" s="46">
        <v>4</v>
      </c>
      <c r="B31" s="45" t="s">
        <v>393</v>
      </c>
      <c r="C31" s="41">
        <v>8016844</v>
      </c>
      <c r="D31" s="46" t="s">
        <v>292</v>
      </c>
      <c r="E31" s="40" t="s">
        <v>293</v>
      </c>
      <c r="F31" s="110"/>
      <c r="G31" s="110"/>
      <c r="H31" s="105" t="s">
        <v>394</v>
      </c>
      <c r="I31" s="102">
        <v>9300</v>
      </c>
      <c r="J31" s="57">
        <v>8500</v>
      </c>
      <c r="K31" s="42">
        <v>391</v>
      </c>
      <c r="L31" s="42">
        <v>391</v>
      </c>
      <c r="M31" s="42">
        <v>331</v>
      </c>
      <c r="N31" s="42">
        <v>331</v>
      </c>
      <c r="O31" s="42">
        <v>391</v>
      </c>
      <c r="P31" s="42">
        <v>391</v>
      </c>
      <c r="Q31" s="42">
        <v>391</v>
      </c>
      <c r="R31" s="42">
        <v>391</v>
      </c>
      <c r="S31" s="42">
        <v>391</v>
      </c>
      <c r="T31" s="42">
        <v>391</v>
      </c>
      <c r="U31" s="111"/>
      <c r="V31" s="57">
        <v>8500</v>
      </c>
      <c r="W31" s="112"/>
      <c r="X31" s="111"/>
      <c r="Y31" s="111"/>
      <c r="Z31" s="111"/>
      <c r="AA31" s="42">
        <v>391</v>
      </c>
      <c r="AB31" s="113"/>
      <c r="AC31" s="111"/>
      <c r="AD31" s="111"/>
      <c r="AE31" s="42">
        <f t="shared" si="5"/>
        <v>8109</v>
      </c>
      <c r="AF31" s="42">
        <f t="shared" si="6"/>
        <v>8109</v>
      </c>
      <c r="AG31" s="111"/>
      <c r="AH31" s="111"/>
      <c r="AI31" s="42">
        <f t="shared" si="7"/>
        <v>2600</v>
      </c>
      <c r="AJ31" s="42">
        <v>2600</v>
      </c>
      <c r="AK31" s="42">
        <v>2600</v>
      </c>
      <c r="AL31" s="111"/>
      <c r="AM31" s="111"/>
      <c r="AN31" s="2">
        <f t="shared" si="3"/>
        <v>0</v>
      </c>
      <c r="AP31" s="142">
        <f t="shared" si="1"/>
        <v>0</v>
      </c>
    </row>
    <row r="32" spans="1:42" s="2" customFormat="1" ht="38.25" x14ac:dyDescent="0.25">
      <c r="A32" s="46">
        <v>5</v>
      </c>
      <c r="B32" s="45" t="s">
        <v>395</v>
      </c>
      <c r="C32" s="41">
        <v>8016841</v>
      </c>
      <c r="D32" s="46" t="s">
        <v>292</v>
      </c>
      <c r="E32" s="40" t="s">
        <v>293</v>
      </c>
      <c r="F32" s="110"/>
      <c r="G32" s="110"/>
      <c r="H32" s="105" t="s">
        <v>396</v>
      </c>
      <c r="I32" s="102">
        <v>8600</v>
      </c>
      <c r="J32" s="57">
        <v>8600</v>
      </c>
      <c r="K32" s="42">
        <v>331</v>
      </c>
      <c r="L32" s="42">
        <v>331</v>
      </c>
      <c r="M32" s="42">
        <v>284</v>
      </c>
      <c r="N32" s="42">
        <v>284</v>
      </c>
      <c r="O32" s="42">
        <v>331</v>
      </c>
      <c r="P32" s="42">
        <v>331</v>
      </c>
      <c r="Q32" s="42">
        <v>331</v>
      </c>
      <c r="R32" s="42">
        <v>331</v>
      </c>
      <c r="S32" s="42">
        <v>331</v>
      </c>
      <c r="T32" s="42">
        <v>331</v>
      </c>
      <c r="U32" s="111"/>
      <c r="V32" s="57">
        <v>8600</v>
      </c>
      <c r="W32" s="112"/>
      <c r="X32" s="111"/>
      <c r="Y32" s="111"/>
      <c r="Z32" s="111"/>
      <c r="AA32" s="42">
        <v>331</v>
      </c>
      <c r="AB32" s="113"/>
      <c r="AC32" s="111"/>
      <c r="AD32" s="111"/>
      <c r="AE32" s="42">
        <f t="shared" si="5"/>
        <v>8269</v>
      </c>
      <c r="AF32" s="42">
        <f t="shared" si="6"/>
        <v>8269</v>
      </c>
      <c r="AG32" s="111"/>
      <c r="AH32" s="111"/>
      <c r="AI32" s="42">
        <f t="shared" si="7"/>
        <v>2600</v>
      </c>
      <c r="AJ32" s="42">
        <v>2600</v>
      </c>
      <c r="AK32" s="42">
        <v>2600</v>
      </c>
      <c r="AL32" s="111"/>
      <c r="AM32" s="111"/>
      <c r="AN32" s="2">
        <f t="shared" si="3"/>
        <v>0</v>
      </c>
      <c r="AP32" s="142">
        <f t="shared" si="1"/>
        <v>0</v>
      </c>
    </row>
    <row r="33" spans="1:42" s="2" customFormat="1" ht="18.75" x14ac:dyDescent="0.25">
      <c r="A33" s="106" t="s">
        <v>79</v>
      </c>
      <c r="B33" s="151" t="s">
        <v>397</v>
      </c>
      <c r="C33" s="41"/>
      <c r="D33" s="152"/>
      <c r="E33" s="152"/>
      <c r="F33" s="110"/>
      <c r="G33" s="110"/>
      <c r="H33" s="105"/>
      <c r="I33" s="153">
        <f t="shared" ref="I33:AK33" si="11">SUM(I34:I36)</f>
        <v>26000</v>
      </c>
      <c r="J33" s="153">
        <f t="shared" si="11"/>
        <v>24000</v>
      </c>
      <c r="K33" s="153">
        <f t="shared" si="11"/>
        <v>1163</v>
      </c>
      <c r="L33" s="153">
        <f t="shared" si="11"/>
        <v>1163</v>
      </c>
      <c r="M33" s="153">
        <f t="shared" si="11"/>
        <v>0</v>
      </c>
      <c r="N33" s="153">
        <f t="shared" si="11"/>
        <v>0</v>
      </c>
      <c r="O33" s="153">
        <f t="shared" si="11"/>
        <v>1163</v>
      </c>
      <c r="P33" s="153">
        <f t="shared" si="11"/>
        <v>1163</v>
      </c>
      <c r="Q33" s="153">
        <f t="shared" si="11"/>
        <v>1163</v>
      </c>
      <c r="R33" s="153">
        <f t="shared" si="11"/>
        <v>1163</v>
      </c>
      <c r="S33" s="153">
        <f t="shared" si="11"/>
        <v>1163</v>
      </c>
      <c r="T33" s="153">
        <f t="shared" si="11"/>
        <v>1163</v>
      </c>
      <c r="U33" s="153">
        <f t="shared" si="11"/>
        <v>0</v>
      </c>
      <c r="V33" s="153">
        <f t="shared" si="11"/>
        <v>24000</v>
      </c>
      <c r="W33" s="153">
        <f t="shared" si="11"/>
        <v>0</v>
      </c>
      <c r="X33" s="153">
        <f t="shared" si="11"/>
        <v>0</v>
      </c>
      <c r="Y33" s="153">
        <f t="shared" si="11"/>
        <v>0</v>
      </c>
      <c r="Z33" s="153">
        <f t="shared" si="11"/>
        <v>0</v>
      </c>
      <c r="AA33" s="153">
        <f t="shared" si="11"/>
        <v>1163</v>
      </c>
      <c r="AB33" s="153">
        <f t="shared" si="11"/>
        <v>0</v>
      </c>
      <c r="AC33" s="153">
        <f t="shared" si="11"/>
        <v>0</v>
      </c>
      <c r="AD33" s="153">
        <f t="shared" si="11"/>
        <v>0</v>
      </c>
      <c r="AE33" s="153">
        <f t="shared" si="11"/>
        <v>22837</v>
      </c>
      <c r="AF33" s="153">
        <f t="shared" si="11"/>
        <v>22837</v>
      </c>
      <c r="AG33" s="153">
        <f t="shared" si="11"/>
        <v>0</v>
      </c>
      <c r="AH33" s="153">
        <f t="shared" si="11"/>
        <v>0</v>
      </c>
      <c r="AI33" s="153">
        <f t="shared" si="11"/>
        <v>7200</v>
      </c>
      <c r="AJ33" s="153">
        <f t="shared" si="11"/>
        <v>7200</v>
      </c>
      <c r="AK33" s="153">
        <f t="shared" si="11"/>
        <v>7200</v>
      </c>
      <c r="AL33" s="111"/>
      <c r="AM33" s="111"/>
      <c r="AN33" s="2">
        <f t="shared" si="3"/>
        <v>0</v>
      </c>
      <c r="AP33" s="142">
        <f t="shared" si="1"/>
        <v>0</v>
      </c>
    </row>
    <row r="34" spans="1:42" s="2" customFormat="1" ht="38.25" x14ac:dyDescent="0.25">
      <c r="A34" s="46">
        <v>1</v>
      </c>
      <c r="B34" s="45" t="s">
        <v>398</v>
      </c>
      <c r="C34" s="41">
        <v>8034992</v>
      </c>
      <c r="D34" s="46" t="s">
        <v>56</v>
      </c>
      <c r="E34" s="40" t="s">
        <v>301</v>
      </c>
      <c r="F34" s="110"/>
      <c r="G34" s="110"/>
      <c r="H34" s="105" t="s">
        <v>399</v>
      </c>
      <c r="I34" s="102">
        <v>12000</v>
      </c>
      <c r="J34" s="57">
        <v>10000</v>
      </c>
      <c r="K34" s="42">
        <v>479</v>
      </c>
      <c r="L34" s="42">
        <v>479</v>
      </c>
      <c r="M34" s="42"/>
      <c r="N34" s="42"/>
      <c r="O34" s="42">
        <v>479</v>
      </c>
      <c r="P34" s="42">
        <v>479</v>
      </c>
      <c r="Q34" s="42">
        <v>479</v>
      </c>
      <c r="R34" s="42">
        <v>479</v>
      </c>
      <c r="S34" s="42">
        <v>479</v>
      </c>
      <c r="T34" s="42">
        <v>479</v>
      </c>
      <c r="U34" s="111"/>
      <c r="V34" s="57">
        <v>10000</v>
      </c>
      <c r="W34" s="112"/>
      <c r="X34" s="111"/>
      <c r="Y34" s="111"/>
      <c r="Z34" s="111"/>
      <c r="AA34" s="42">
        <v>479</v>
      </c>
      <c r="AB34" s="113"/>
      <c r="AC34" s="111"/>
      <c r="AD34" s="111"/>
      <c r="AE34" s="42">
        <f t="shared" si="5"/>
        <v>9521</v>
      </c>
      <c r="AF34" s="42">
        <f t="shared" si="6"/>
        <v>9521</v>
      </c>
      <c r="AG34" s="111"/>
      <c r="AH34" s="111"/>
      <c r="AI34" s="42">
        <f t="shared" si="7"/>
        <v>3000</v>
      </c>
      <c r="AJ34" s="42">
        <v>3000</v>
      </c>
      <c r="AK34" s="42">
        <v>3000</v>
      </c>
      <c r="AL34" s="111"/>
      <c r="AM34" s="111"/>
      <c r="AN34" s="2">
        <f t="shared" si="3"/>
        <v>0</v>
      </c>
      <c r="AP34" s="142">
        <f t="shared" si="1"/>
        <v>0</v>
      </c>
    </row>
    <row r="35" spans="1:42" s="2" customFormat="1" ht="38.25" x14ac:dyDescent="0.25">
      <c r="A35" s="46">
        <v>2</v>
      </c>
      <c r="B35" s="45" t="s">
        <v>400</v>
      </c>
      <c r="C35" s="41">
        <v>8028585</v>
      </c>
      <c r="D35" s="46" t="s">
        <v>56</v>
      </c>
      <c r="E35" s="40" t="s">
        <v>301</v>
      </c>
      <c r="F35" s="110"/>
      <c r="G35" s="110"/>
      <c r="H35" s="105" t="s">
        <v>401</v>
      </c>
      <c r="I35" s="102">
        <v>8000</v>
      </c>
      <c r="J35" s="57">
        <v>8000</v>
      </c>
      <c r="K35" s="42">
        <v>440</v>
      </c>
      <c r="L35" s="42">
        <v>440</v>
      </c>
      <c r="M35" s="42"/>
      <c r="N35" s="42"/>
      <c r="O35" s="42">
        <v>440</v>
      </c>
      <c r="P35" s="42">
        <v>440</v>
      </c>
      <c r="Q35" s="42">
        <v>440</v>
      </c>
      <c r="R35" s="42">
        <v>440</v>
      </c>
      <c r="S35" s="42">
        <v>440</v>
      </c>
      <c r="T35" s="42">
        <v>440</v>
      </c>
      <c r="U35" s="111"/>
      <c r="V35" s="57">
        <v>8000</v>
      </c>
      <c r="W35" s="112"/>
      <c r="X35" s="111"/>
      <c r="Y35" s="111"/>
      <c r="Z35" s="111"/>
      <c r="AA35" s="42">
        <v>440</v>
      </c>
      <c r="AB35" s="113"/>
      <c r="AC35" s="111"/>
      <c r="AD35" s="111"/>
      <c r="AE35" s="42">
        <f t="shared" si="5"/>
        <v>7560</v>
      </c>
      <c r="AF35" s="42">
        <f t="shared" si="6"/>
        <v>7560</v>
      </c>
      <c r="AG35" s="111"/>
      <c r="AH35" s="111"/>
      <c r="AI35" s="42">
        <f t="shared" si="7"/>
        <v>2400</v>
      </c>
      <c r="AJ35" s="42">
        <v>2400</v>
      </c>
      <c r="AK35" s="42">
        <v>2400</v>
      </c>
      <c r="AL35" s="111"/>
      <c r="AM35" s="111"/>
      <c r="AN35" s="2">
        <f t="shared" si="3"/>
        <v>0</v>
      </c>
      <c r="AP35" s="142">
        <f t="shared" si="1"/>
        <v>0</v>
      </c>
    </row>
    <row r="36" spans="1:42" s="2" customFormat="1" ht="38.25" x14ac:dyDescent="0.25">
      <c r="A36" s="46">
        <v>3</v>
      </c>
      <c r="B36" s="45" t="s">
        <v>402</v>
      </c>
      <c r="C36" s="41">
        <v>8031569</v>
      </c>
      <c r="D36" s="46" t="s">
        <v>56</v>
      </c>
      <c r="E36" s="40" t="s">
        <v>301</v>
      </c>
      <c r="F36" s="110"/>
      <c r="G36" s="110"/>
      <c r="H36" s="105" t="s">
        <v>403</v>
      </c>
      <c r="I36" s="102">
        <v>6000</v>
      </c>
      <c r="J36" s="57">
        <v>6000</v>
      </c>
      <c r="K36" s="42">
        <v>244</v>
      </c>
      <c r="L36" s="42">
        <v>244</v>
      </c>
      <c r="M36" s="42"/>
      <c r="N36" s="42"/>
      <c r="O36" s="42">
        <v>244</v>
      </c>
      <c r="P36" s="42">
        <v>244</v>
      </c>
      <c r="Q36" s="42">
        <v>244</v>
      </c>
      <c r="R36" s="42">
        <v>244</v>
      </c>
      <c r="S36" s="42">
        <v>244</v>
      </c>
      <c r="T36" s="42">
        <v>244</v>
      </c>
      <c r="U36" s="111"/>
      <c r="V36" s="57">
        <v>6000</v>
      </c>
      <c r="W36" s="112"/>
      <c r="X36" s="111"/>
      <c r="Y36" s="111"/>
      <c r="Z36" s="111"/>
      <c r="AA36" s="42">
        <v>244</v>
      </c>
      <c r="AB36" s="113"/>
      <c r="AC36" s="111"/>
      <c r="AD36" s="111"/>
      <c r="AE36" s="42">
        <f t="shared" si="5"/>
        <v>5756</v>
      </c>
      <c r="AF36" s="42">
        <f t="shared" si="6"/>
        <v>5756</v>
      </c>
      <c r="AG36" s="111"/>
      <c r="AH36" s="111"/>
      <c r="AI36" s="42">
        <f t="shared" si="7"/>
        <v>1800</v>
      </c>
      <c r="AJ36" s="42">
        <v>1800</v>
      </c>
      <c r="AK36" s="42">
        <v>1800</v>
      </c>
      <c r="AL36" s="111"/>
      <c r="AM36" s="111"/>
      <c r="AN36" s="2">
        <f t="shared" si="3"/>
        <v>0</v>
      </c>
      <c r="AP36" s="142">
        <f t="shared" si="1"/>
        <v>0</v>
      </c>
    </row>
    <row r="37" spans="1:42" s="2" customFormat="1" ht="18.75" x14ac:dyDescent="0.25">
      <c r="A37" s="106" t="s">
        <v>112</v>
      </c>
      <c r="B37" s="151" t="s">
        <v>404</v>
      </c>
      <c r="C37" s="41"/>
      <c r="D37" s="152"/>
      <c r="E37" s="152"/>
      <c r="F37" s="110"/>
      <c r="G37" s="110"/>
      <c r="H37" s="105"/>
      <c r="I37" s="153">
        <f>SUM(I38:I40)</f>
        <v>30000</v>
      </c>
      <c r="J37" s="153">
        <f t="shared" ref="J37:AJ37" si="12">SUM(J38:J40)</f>
        <v>29000</v>
      </c>
      <c r="K37" s="153">
        <f t="shared" si="12"/>
        <v>1728</v>
      </c>
      <c r="L37" s="153">
        <f t="shared" si="12"/>
        <v>1728</v>
      </c>
      <c r="M37" s="153">
        <f t="shared" si="12"/>
        <v>0</v>
      </c>
      <c r="N37" s="153">
        <f t="shared" si="12"/>
        <v>0</v>
      </c>
      <c r="O37" s="153">
        <f t="shared" si="12"/>
        <v>1728</v>
      </c>
      <c r="P37" s="153">
        <f t="shared" si="12"/>
        <v>1728</v>
      </c>
      <c r="Q37" s="153">
        <f t="shared" si="12"/>
        <v>1728</v>
      </c>
      <c r="R37" s="153">
        <f t="shared" si="12"/>
        <v>1728</v>
      </c>
      <c r="S37" s="153">
        <f t="shared" si="12"/>
        <v>1728</v>
      </c>
      <c r="T37" s="153">
        <f t="shared" si="12"/>
        <v>1728</v>
      </c>
      <c r="U37" s="153">
        <f t="shared" si="12"/>
        <v>0</v>
      </c>
      <c r="V37" s="153">
        <f t="shared" si="12"/>
        <v>29000</v>
      </c>
      <c r="W37" s="153">
        <f t="shared" si="12"/>
        <v>0</v>
      </c>
      <c r="X37" s="153">
        <f t="shared" si="12"/>
        <v>0</v>
      </c>
      <c r="Y37" s="153">
        <f t="shared" si="12"/>
        <v>0</v>
      </c>
      <c r="Z37" s="153">
        <f t="shared" si="12"/>
        <v>0</v>
      </c>
      <c r="AA37" s="153">
        <f t="shared" si="12"/>
        <v>1728</v>
      </c>
      <c r="AB37" s="153">
        <f t="shared" si="12"/>
        <v>0</v>
      </c>
      <c r="AC37" s="153">
        <f t="shared" si="12"/>
        <v>0</v>
      </c>
      <c r="AD37" s="153">
        <f t="shared" si="12"/>
        <v>0</v>
      </c>
      <c r="AE37" s="153">
        <f t="shared" si="12"/>
        <v>27272</v>
      </c>
      <c r="AF37" s="153">
        <f t="shared" si="12"/>
        <v>27272</v>
      </c>
      <c r="AG37" s="153">
        <f t="shared" si="12"/>
        <v>0</v>
      </c>
      <c r="AH37" s="153">
        <f t="shared" si="12"/>
        <v>0</v>
      </c>
      <c r="AI37" s="153">
        <f t="shared" si="12"/>
        <v>9400</v>
      </c>
      <c r="AJ37" s="153">
        <f t="shared" si="12"/>
        <v>8900</v>
      </c>
      <c r="AK37" s="153">
        <f>SUM(AK38:AK40)</f>
        <v>9400</v>
      </c>
      <c r="AL37" s="153"/>
      <c r="AM37" s="111"/>
      <c r="AN37" s="2">
        <f t="shared" si="3"/>
        <v>0</v>
      </c>
      <c r="AP37" s="142">
        <f t="shared" si="1"/>
        <v>0</v>
      </c>
    </row>
    <row r="38" spans="1:42" s="2" customFormat="1" ht="51" x14ac:dyDescent="0.25">
      <c r="A38" s="46">
        <v>1</v>
      </c>
      <c r="B38" s="45" t="s">
        <v>405</v>
      </c>
      <c r="C38" s="41">
        <v>8039000</v>
      </c>
      <c r="D38" s="46" t="s">
        <v>99</v>
      </c>
      <c r="E38" s="40" t="s">
        <v>309</v>
      </c>
      <c r="F38" s="110"/>
      <c r="G38" s="110"/>
      <c r="H38" s="105" t="s">
        <v>406</v>
      </c>
      <c r="I38" s="102">
        <v>14500</v>
      </c>
      <c r="J38" s="57">
        <v>14500</v>
      </c>
      <c r="K38" s="42">
        <v>830</v>
      </c>
      <c r="L38" s="42">
        <v>830</v>
      </c>
      <c r="M38" s="42"/>
      <c r="N38" s="42"/>
      <c r="O38" s="42">
        <v>830</v>
      </c>
      <c r="P38" s="42">
        <v>830</v>
      </c>
      <c r="Q38" s="42">
        <v>830</v>
      </c>
      <c r="R38" s="42">
        <v>830</v>
      </c>
      <c r="S38" s="42">
        <v>830</v>
      </c>
      <c r="T38" s="42">
        <v>830</v>
      </c>
      <c r="U38" s="111"/>
      <c r="V38" s="57">
        <v>14500</v>
      </c>
      <c r="W38" s="112"/>
      <c r="X38" s="111"/>
      <c r="Y38" s="111"/>
      <c r="Z38" s="111"/>
      <c r="AA38" s="42">
        <v>830</v>
      </c>
      <c r="AB38" s="113"/>
      <c r="AC38" s="111"/>
      <c r="AD38" s="111"/>
      <c r="AE38" s="42">
        <f t="shared" si="5"/>
        <v>13670</v>
      </c>
      <c r="AF38" s="42">
        <f t="shared" si="6"/>
        <v>13670</v>
      </c>
      <c r="AG38" s="111"/>
      <c r="AH38" s="111"/>
      <c r="AI38" s="42">
        <v>5000</v>
      </c>
      <c r="AJ38" s="42">
        <v>4500</v>
      </c>
      <c r="AK38" s="42">
        <v>5000</v>
      </c>
      <c r="AL38" s="111"/>
      <c r="AM38" s="111"/>
      <c r="AN38" s="2">
        <f t="shared" si="3"/>
        <v>0</v>
      </c>
      <c r="AP38" s="142">
        <f t="shared" si="1"/>
        <v>0</v>
      </c>
    </row>
    <row r="39" spans="1:42" s="2" customFormat="1" ht="51" x14ac:dyDescent="0.25">
      <c r="A39" s="46">
        <v>2</v>
      </c>
      <c r="B39" s="45" t="s">
        <v>407</v>
      </c>
      <c r="C39" s="41">
        <v>8034183</v>
      </c>
      <c r="D39" s="46" t="s">
        <v>99</v>
      </c>
      <c r="E39" s="40" t="s">
        <v>309</v>
      </c>
      <c r="F39" s="110"/>
      <c r="G39" s="110"/>
      <c r="H39" s="105" t="s">
        <v>408</v>
      </c>
      <c r="I39" s="102">
        <v>8500</v>
      </c>
      <c r="J39" s="57">
        <v>8500</v>
      </c>
      <c r="K39" s="42">
        <v>520</v>
      </c>
      <c r="L39" s="42">
        <v>520</v>
      </c>
      <c r="M39" s="42"/>
      <c r="N39" s="42"/>
      <c r="O39" s="42">
        <v>520</v>
      </c>
      <c r="P39" s="42">
        <v>520</v>
      </c>
      <c r="Q39" s="42">
        <v>520</v>
      </c>
      <c r="R39" s="42">
        <v>520</v>
      </c>
      <c r="S39" s="42">
        <v>520</v>
      </c>
      <c r="T39" s="42">
        <v>520</v>
      </c>
      <c r="U39" s="111"/>
      <c r="V39" s="57">
        <v>8500</v>
      </c>
      <c r="W39" s="112"/>
      <c r="X39" s="111"/>
      <c r="Y39" s="111"/>
      <c r="Z39" s="111"/>
      <c r="AA39" s="42">
        <v>520</v>
      </c>
      <c r="AB39" s="113"/>
      <c r="AC39" s="111"/>
      <c r="AD39" s="111"/>
      <c r="AE39" s="42">
        <f t="shared" si="5"/>
        <v>7980</v>
      </c>
      <c r="AF39" s="42">
        <f t="shared" si="6"/>
        <v>7980</v>
      </c>
      <c r="AG39" s="111"/>
      <c r="AH39" s="111"/>
      <c r="AI39" s="42">
        <f t="shared" si="7"/>
        <v>2600</v>
      </c>
      <c r="AJ39" s="42">
        <v>2600</v>
      </c>
      <c r="AK39" s="42">
        <v>2600</v>
      </c>
      <c r="AL39" s="111"/>
      <c r="AM39" s="111"/>
      <c r="AN39" s="2">
        <f t="shared" si="3"/>
        <v>0</v>
      </c>
      <c r="AP39" s="142">
        <f t="shared" si="1"/>
        <v>0</v>
      </c>
    </row>
    <row r="40" spans="1:42" s="2" customFormat="1" ht="51" x14ac:dyDescent="0.25">
      <c r="A40" s="46">
        <v>3</v>
      </c>
      <c r="B40" s="45" t="s">
        <v>409</v>
      </c>
      <c r="C40" s="41">
        <v>8033864</v>
      </c>
      <c r="D40" s="46" t="s">
        <v>99</v>
      </c>
      <c r="E40" s="40" t="s">
        <v>309</v>
      </c>
      <c r="F40" s="110"/>
      <c r="G40" s="110"/>
      <c r="H40" s="105" t="s">
        <v>410</v>
      </c>
      <c r="I40" s="102">
        <v>7000</v>
      </c>
      <c r="J40" s="57">
        <v>6000</v>
      </c>
      <c r="K40" s="42">
        <v>378</v>
      </c>
      <c r="L40" s="42">
        <v>378</v>
      </c>
      <c r="M40" s="42"/>
      <c r="N40" s="42"/>
      <c r="O40" s="42">
        <v>378</v>
      </c>
      <c r="P40" s="42">
        <v>378</v>
      </c>
      <c r="Q40" s="42">
        <v>378</v>
      </c>
      <c r="R40" s="42">
        <v>378</v>
      </c>
      <c r="S40" s="42">
        <v>378</v>
      </c>
      <c r="T40" s="42">
        <v>378</v>
      </c>
      <c r="U40" s="111"/>
      <c r="V40" s="57">
        <v>6000</v>
      </c>
      <c r="W40" s="112"/>
      <c r="X40" s="111"/>
      <c r="Y40" s="111"/>
      <c r="Z40" s="111"/>
      <c r="AA40" s="42">
        <v>378</v>
      </c>
      <c r="AB40" s="113"/>
      <c r="AC40" s="111"/>
      <c r="AD40" s="111"/>
      <c r="AE40" s="42">
        <f t="shared" si="5"/>
        <v>5622</v>
      </c>
      <c r="AF40" s="42">
        <f t="shared" si="6"/>
        <v>5622</v>
      </c>
      <c r="AG40" s="111"/>
      <c r="AH40" s="111"/>
      <c r="AI40" s="42">
        <f t="shared" si="7"/>
        <v>1800</v>
      </c>
      <c r="AJ40" s="42">
        <v>1800</v>
      </c>
      <c r="AK40" s="42">
        <v>1800</v>
      </c>
      <c r="AL40" s="111"/>
      <c r="AM40" s="111"/>
      <c r="AN40" s="2">
        <f t="shared" si="3"/>
        <v>0</v>
      </c>
      <c r="AP40" s="142">
        <f t="shared" si="1"/>
        <v>0</v>
      </c>
    </row>
    <row r="41" spans="1:42" s="2" customFormat="1" ht="18.75" x14ac:dyDescent="0.25">
      <c r="A41" s="106" t="s">
        <v>122</v>
      </c>
      <c r="B41" s="151" t="s">
        <v>411</v>
      </c>
      <c r="C41" s="41"/>
      <c r="D41" s="152"/>
      <c r="E41" s="40"/>
      <c r="F41" s="110"/>
      <c r="G41" s="110"/>
      <c r="H41" s="105"/>
      <c r="I41" s="153">
        <f>SUM(I42:I45)</f>
        <v>48470</v>
      </c>
      <c r="J41" s="153">
        <f>SUM(J42:J45)</f>
        <v>40970</v>
      </c>
      <c r="K41" s="153">
        <f>SUM(K42:K45)</f>
        <v>2092</v>
      </c>
      <c r="L41" s="153">
        <f>SUM(L42:L45)</f>
        <v>2092</v>
      </c>
      <c r="M41" s="153">
        <f t="shared" ref="M41:R41" si="13">SUM(M42:M44)</f>
        <v>0</v>
      </c>
      <c r="N41" s="153">
        <f t="shared" si="13"/>
        <v>0</v>
      </c>
      <c r="O41" s="153">
        <f t="shared" si="13"/>
        <v>1567</v>
      </c>
      <c r="P41" s="153">
        <f t="shared" si="13"/>
        <v>1567</v>
      </c>
      <c r="Q41" s="153">
        <f t="shared" si="13"/>
        <v>1567</v>
      </c>
      <c r="R41" s="153">
        <f t="shared" si="13"/>
        <v>1567</v>
      </c>
      <c r="S41" s="153">
        <f>SUM(S42:S45)</f>
        <v>2092</v>
      </c>
      <c r="T41" s="153">
        <f>SUM(T42:T45)</f>
        <v>2092</v>
      </c>
      <c r="U41" s="153">
        <f t="shared" ref="U41:AD41" si="14">SUM(U42:U44)</f>
        <v>0</v>
      </c>
      <c r="V41" s="153">
        <f t="shared" si="14"/>
        <v>28470</v>
      </c>
      <c r="W41" s="153">
        <f t="shared" si="14"/>
        <v>0</v>
      </c>
      <c r="X41" s="153">
        <f t="shared" si="14"/>
        <v>0</v>
      </c>
      <c r="Y41" s="153">
        <f t="shared" si="14"/>
        <v>0</v>
      </c>
      <c r="Z41" s="153">
        <f t="shared" si="14"/>
        <v>0</v>
      </c>
      <c r="AA41" s="153">
        <f t="shared" si="14"/>
        <v>1567</v>
      </c>
      <c r="AB41" s="153">
        <f t="shared" si="14"/>
        <v>0</v>
      </c>
      <c r="AC41" s="153">
        <f t="shared" si="14"/>
        <v>0</v>
      </c>
      <c r="AD41" s="153">
        <f t="shared" si="14"/>
        <v>0</v>
      </c>
      <c r="AE41" s="153">
        <f>SUM(AE42:AE45)</f>
        <v>38878</v>
      </c>
      <c r="AF41" s="153">
        <f>SUM(AF42:AF45)</f>
        <v>38878</v>
      </c>
      <c r="AG41" s="153">
        <f>SUM(AG42:AG44)</f>
        <v>0</v>
      </c>
      <c r="AH41" s="153">
        <f>SUM(AH42:AH44)</f>
        <v>0</v>
      </c>
      <c r="AI41" s="153">
        <f>SUM(AI42:AI45)</f>
        <v>12400</v>
      </c>
      <c r="AJ41" s="153">
        <f>SUM(AJ42:AJ44)</f>
        <v>8600</v>
      </c>
      <c r="AK41" s="153">
        <f>SUM(AK42:AK45)</f>
        <v>12400</v>
      </c>
      <c r="AL41" s="111"/>
      <c r="AM41" s="111"/>
      <c r="AN41" s="2">
        <f t="shared" si="3"/>
        <v>0</v>
      </c>
      <c r="AP41" s="142">
        <f t="shared" si="1"/>
        <v>0</v>
      </c>
    </row>
    <row r="42" spans="1:42" s="2" customFormat="1" ht="38.25" x14ac:dyDescent="0.25">
      <c r="A42" s="46">
        <v>1</v>
      </c>
      <c r="B42" s="45" t="s">
        <v>412</v>
      </c>
      <c r="C42" s="41">
        <v>8045817</v>
      </c>
      <c r="D42" s="46" t="s">
        <v>319</v>
      </c>
      <c r="E42" s="40" t="s">
        <v>320</v>
      </c>
      <c r="F42" s="110"/>
      <c r="G42" s="110"/>
      <c r="H42" s="105" t="s">
        <v>413</v>
      </c>
      <c r="I42" s="102">
        <v>14600</v>
      </c>
      <c r="J42" s="57">
        <v>12600</v>
      </c>
      <c r="K42" s="42">
        <v>822</v>
      </c>
      <c r="L42" s="42">
        <v>822</v>
      </c>
      <c r="M42" s="42"/>
      <c r="N42" s="42"/>
      <c r="O42" s="42">
        <v>822</v>
      </c>
      <c r="P42" s="42">
        <v>822</v>
      </c>
      <c r="Q42" s="42">
        <v>822</v>
      </c>
      <c r="R42" s="42">
        <v>822</v>
      </c>
      <c r="S42" s="42">
        <v>822</v>
      </c>
      <c r="T42" s="42">
        <v>822</v>
      </c>
      <c r="U42" s="111"/>
      <c r="V42" s="57">
        <v>12600</v>
      </c>
      <c r="W42" s="112"/>
      <c r="X42" s="111"/>
      <c r="Y42" s="111"/>
      <c r="Z42" s="111"/>
      <c r="AA42" s="42">
        <v>822</v>
      </c>
      <c r="AB42" s="113"/>
      <c r="AC42" s="111"/>
      <c r="AD42" s="111"/>
      <c r="AE42" s="42">
        <f t="shared" si="5"/>
        <v>11778</v>
      </c>
      <c r="AF42" s="42">
        <f t="shared" si="6"/>
        <v>11778</v>
      </c>
      <c r="AG42" s="111"/>
      <c r="AH42" s="111"/>
      <c r="AI42" s="42">
        <f t="shared" si="7"/>
        <v>3800</v>
      </c>
      <c r="AJ42" s="42">
        <v>3800</v>
      </c>
      <c r="AK42" s="42">
        <v>3800</v>
      </c>
      <c r="AL42" s="111"/>
      <c r="AM42" s="111"/>
      <c r="AN42" s="2">
        <f t="shared" si="3"/>
        <v>0</v>
      </c>
      <c r="AP42" s="142">
        <f t="shared" si="1"/>
        <v>0</v>
      </c>
    </row>
    <row r="43" spans="1:42" s="2" customFormat="1" ht="38.25" x14ac:dyDescent="0.25">
      <c r="A43" s="46">
        <v>2</v>
      </c>
      <c r="B43" s="45" t="s">
        <v>414</v>
      </c>
      <c r="C43" s="41">
        <v>8035475</v>
      </c>
      <c r="D43" s="46" t="s">
        <v>319</v>
      </c>
      <c r="E43" s="40" t="s">
        <v>320</v>
      </c>
      <c r="F43" s="110"/>
      <c r="G43" s="110"/>
      <c r="H43" s="105" t="s">
        <v>415</v>
      </c>
      <c r="I43" s="102">
        <v>10500</v>
      </c>
      <c r="J43" s="57">
        <v>9495</v>
      </c>
      <c r="K43" s="42">
        <v>412</v>
      </c>
      <c r="L43" s="42">
        <v>412</v>
      </c>
      <c r="M43" s="42"/>
      <c r="N43" s="42"/>
      <c r="O43" s="42">
        <v>412</v>
      </c>
      <c r="P43" s="42">
        <v>412</v>
      </c>
      <c r="Q43" s="42">
        <v>412</v>
      </c>
      <c r="R43" s="42">
        <v>412</v>
      </c>
      <c r="S43" s="42">
        <v>412</v>
      </c>
      <c r="T43" s="42">
        <v>412</v>
      </c>
      <c r="U43" s="111"/>
      <c r="V43" s="57">
        <v>9495</v>
      </c>
      <c r="W43" s="112"/>
      <c r="X43" s="111"/>
      <c r="Y43" s="111"/>
      <c r="Z43" s="111"/>
      <c r="AA43" s="42">
        <v>412</v>
      </c>
      <c r="AB43" s="113"/>
      <c r="AC43" s="111"/>
      <c r="AD43" s="111"/>
      <c r="AE43" s="42">
        <f t="shared" si="5"/>
        <v>9083</v>
      </c>
      <c r="AF43" s="42">
        <f t="shared" si="6"/>
        <v>9083</v>
      </c>
      <c r="AG43" s="111"/>
      <c r="AH43" s="111"/>
      <c r="AI43" s="42">
        <f t="shared" si="7"/>
        <v>2900</v>
      </c>
      <c r="AJ43" s="42">
        <v>2900</v>
      </c>
      <c r="AK43" s="42">
        <v>2900</v>
      </c>
      <c r="AL43" s="111"/>
      <c r="AM43" s="111"/>
      <c r="AN43" s="2">
        <f t="shared" si="3"/>
        <v>0</v>
      </c>
      <c r="AP43" s="142">
        <f t="shared" si="1"/>
        <v>0</v>
      </c>
    </row>
    <row r="44" spans="1:42" s="2" customFormat="1" ht="38.25" x14ac:dyDescent="0.25">
      <c r="A44" s="46">
        <v>3</v>
      </c>
      <c r="B44" s="117" t="s">
        <v>416</v>
      </c>
      <c r="C44" s="41">
        <v>8044959</v>
      </c>
      <c r="D44" s="46" t="s">
        <v>319</v>
      </c>
      <c r="E44" s="40" t="s">
        <v>320</v>
      </c>
      <c r="F44" s="110"/>
      <c r="G44" s="110"/>
      <c r="H44" s="105" t="s">
        <v>417</v>
      </c>
      <c r="I44" s="155">
        <v>8500</v>
      </c>
      <c r="J44" s="156">
        <v>6375</v>
      </c>
      <c r="K44" s="42">
        <v>333</v>
      </c>
      <c r="L44" s="42">
        <v>333</v>
      </c>
      <c r="M44" s="42"/>
      <c r="N44" s="42"/>
      <c r="O44" s="42">
        <v>333</v>
      </c>
      <c r="P44" s="42">
        <v>333</v>
      </c>
      <c r="Q44" s="42">
        <v>333</v>
      </c>
      <c r="R44" s="42">
        <v>333</v>
      </c>
      <c r="S44" s="42">
        <v>333</v>
      </c>
      <c r="T44" s="42">
        <v>333</v>
      </c>
      <c r="U44" s="111"/>
      <c r="V44" s="156">
        <v>6375</v>
      </c>
      <c r="W44" s="112"/>
      <c r="X44" s="111"/>
      <c r="Y44" s="111"/>
      <c r="Z44" s="111"/>
      <c r="AA44" s="42">
        <v>333</v>
      </c>
      <c r="AB44" s="113"/>
      <c r="AC44" s="111"/>
      <c r="AD44" s="111"/>
      <c r="AE44" s="42">
        <f t="shared" si="5"/>
        <v>6042</v>
      </c>
      <c r="AF44" s="42">
        <f t="shared" si="6"/>
        <v>6042</v>
      </c>
      <c r="AG44" s="111"/>
      <c r="AH44" s="111"/>
      <c r="AI44" s="42">
        <f t="shared" si="7"/>
        <v>1900</v>
      </c>
      <c r="AJ44" s="42">
        <v>1900</v>
      </c>
      <c r="AK44" s="42">
        <v>1900</v>
      </c>
      <c r="AL44" s="111"/>
      <c r="AM44" s="111"/>
      <c r="AN44" s="2">
        <f t="shared" si="3"/>
        <v>0</v>
      </c>
      <c r="AP44" s="142">
        <f t="shared" si="1"/>
        <v>0</v>
      </c>
    </row>
    <row r="45" spans="1:42" s="2" customFormat="1" ht="51" x14ac:dyDescent="0.25">
      <c r="A45" s="46">
        <v>4</v>
      </c>
      <c r="B45" s="45" t="s">
        <v>418</v>
      </c>
      <c r="C45" s="41">
        <v>220230012</v>
      </c>
      <c r="D45" s="46" t="s">
        <v>319</v>
      </c>
      <c r="E45" s="40" t="s">
        <v>320</v>
      </c>
      <c r="F45" s="110"/>
      <c r="G45" s="110"/>
      <c r="H45" s="105" t="s">
        <v>419</v>
      </c>
      <c r="I45" s="102">
        <v>14870</v>
      </c>
      <c r="J45" s="57">
        <v>12500</v>
      </c>
      <c r="K45" s="42">
        <v>525</v>
      </c>
      <c r="L45" s="42">
        <v>525</v>
      </c>
      <c r="M45" s="42"/>
      <c r="N45" s="42"/>
      <c r="O45" s="42">
        <v>525</v>
      </c>
      <c r="P45" s="42">
        <v>525</v>
      </c>
      <c r="Q45" s="42">
        <v>525</v>
      </c>
      <c r="R45" s="42">
        <v>525</v>
      </c>
      <c r="S45" s="42">
        <v>525</v>
      </c>
      <c r="T45" s="42">
        <v>525</v>
      </c>
      <c r="U45" s="111"/>
      <c r="V45" s="57">
        <v>12500</v>
      </c>
      <c r="W45" s="112"/>
      <c r="X45" s="111"/>
      <c r="Y45" s="111"/>
      <c r="Z45" s="111"/>
      <c r="AA45" s="42">
        <v>525</v>
      </c>
      <c r="AB45" s="113"/>
      <c r="AC45" s="111"/>
      <c r="AD45" s="111"/>
      <c r="AE45" s="42">
        <f t="shared" si="5"/>
        <v>11975</v>
      </c>
      <c r="AF45" s="42">
        <f t="shared" si="6"/>
        <v>11975</v>
      </c>
      <c r="AG45" s="111"/>
      <c r="AH45" s="111"/>
      <c r="AI45" s="42">
        <f t="shared" si="7"/>
        <v>3800</v>
      </c>
      <c r="AJ45" s="42">
        <v>3800</v>
      </c>
      <c r="AK45" s="42">
        <v>3800</v>
      </c>
      <c r="AL45" s="111"/>
      <c r="AM45" s="111"/>
      <c r="AN45" s="2">
        <f t="shared" si="3"/>
        <v>0</v>
      </c>
      <c r="AP45" s="142">
        <f t="shared" si="1"/>
        <v>0</v>
      </c>
    </row>
    <row r="46" spans="1:42" s="2" customFormat="1" ht="18.75" x14ac:dyDescent="0.25">
      <c r="A46" s="106" t="s">
        <v>128</v>
      </c>
      <c r="B46" s="157" t="s">
        <v>420</v>
      </c>
      <c r="C46" s="41"/>
      <c r="D46" s="106"/>
      <c r="E46" s="106"/>
      <c r="F46" s="110"/>
      <c r="G46" s="110"/>
      <c r="H46" s="105"/>
      <c r="I46" s="158">
        <f t="shared" ref="I46:AK46" si="15">SUM(I47:I47)</f>
        <v>12000</v>
      </c>
      <c r="J46" s="158">
        <f t="shared" si="15"/>
        <v>12000</v>
      </c>
      <c r="K46" s="158">
        <f t="shared" si="15"/>
        <v>820</v>
      </c>
      <c r="L46" s="158">
        <f t="shared" si="15"/>
        <v>820</v>
      </c>
      <c r="M46" s="158">
        <f t="shared" si="15"/>
        <v>0</v>
      </c>
      <c r="N46" s="158">
        <f t="shared" si="15"/>
        <v>0</v>
      </c>
      <c r="O46" s="158">
        <f t="shared" si="15"/>
        <v>820</v>
      </c>
      <c r="P46" s="158">
        <f t="shared" si="15"/>
        <v>820</v>
      </c>
      <c r="Q46" s="158">
        <f t="shared" si="15"/>
        <v>820</v>
      </c>
      <c r="R46" s="158">
        <f t="shared" si="15"/>
        <v>820</v>
      </c>
      <c r="S46" s="158">
        <f t="shared" si="15"/>
        <v>820</v>
      </c>
      <c r="T46" s="158">
        <f t="shared" si="15"/>
        <v>820</v>
      </c>
      <c r="U46" s="158">
        <f t="shared" si="15"/>
        <v>0</v>
      </c>
      <c r="V46" s="158">
        <f t="shared" si="15"/>
        <v>12000</v>
      </c>
      <c r="W46" s="158">
        <f t="shared" si="15"/>
        <v>0</v>
      </c>
      <c r="X46" s="158">
        <f t="shared" si="15"/>
        <v>0</v>
      </c>
      <c r="Y46" s="158">
        <f t="shared" si="15"/>
        <v>0</v>
      </c>
      <c r="Z46" s="158">
        <f t="shared" si="15"/>
        <v>0</v>
      </c>
      <c r="AA46" s="158">
        <f t="shared" si="15"/>
        <v>820</v>
      </c>
      <c r="AB46" s="158">
        <f t="shared" si="15"/>
        <v>0</v>
      </c>
      <c r="AC46" s="158">
        <f t="shared" si="15"/>
        <v>0</v>
      </c>
      <c r="AD46" s="158">
        <f t="shared" si="15"/>
        <v>0</v>
      </c>
      <c r="AE46" s="158">
        <f t="shared" si="15"/>
        <v>11180</v>
      </c>
      <c r="AF46" s="158">
        <f t="shared" si="15"/>
        <v>11180</v>
      </c>
      <c r="AG46" s="158">
        <f t="shared" si="15"/>
        <v>0</v>
      </c>
      <c r="AH46" s="158">
        <f t="shared" si="15"/>
        <v>0</v>
      </c>
      <c r="AI46" s="158">
        <f t="shared" si="15"/>
        <v>4000</v>
      </c>
      <c r="AJ46" s="158">
        <f t="shared" si="15"/>
        <v>3600</v>
      </c>
      <c r="AK46" s="158">
        <f t="shared" si="15"/>
        <v>4000</v>
      </c>
      <c r="AL46" s="111"/>
      <c r="AM46" s="111"/>
      <c r="AN46" s="2">
        <f t="shared" si="3"/>
        <v>0</v>
      </c>
      <c r="AP46" s="142">
        <f t="shared" si="1"/>
        <v>0</v>
      </c>
    </row>
    <row r="47" spans="1:42" s="2" customFormat="1" ht="51" x14ac:dyDescent="0.25">
      <c r="A47" s="46">
        <v>1</v>
      </c>
      <c r="B47" s="117" t="s">
        <v>421</v>
      </c>
      <c r="C47" s="41">
        <v>8031570</v>
      </c>
      <c r="D47" s="46" t="s">
        <v>176</v>
      </c>
      <c r="E47" s="40" t="s">
        <v>177</v>
      </c>
      <c r="F47" s="110"/>
      <c r="G47" s="110"/>
      <c r="H47" s="105" t="s">
        <v>422</v>
      </c>
      <c r="I47" s="109">
        <v>12000</v>
      </c>
      <c r="J47" s="109">
        <v>12000</v>
      </c>
      <c r="K47" s="42">
        <v>820</v>
      </c>
      <c r="L47" s="42">
        <v>820</v>
      </c>
      <c r="M47" s="42"/>
      <c r="N47" s="42"/>
      <c r="O47" s="42">
        <v>820</v>
      </c>
      <c r="P47" s="42">
        <v>820</v>
      </c>
      <c r="Q47" s="42">
        <v>820</v>
      </c>
      <c r="R47" s="42">
        <v>820</v>
      </c>
      <c r="S47" s="42">
        <v>820</v>
      </c>
      <c r="T47" s="42">
        <v>820</v>
      </c>
      <c r="U47" s="111"/>
      <c r="V47" s="109">
        <v>12000</v>
      </c>
      <c r="W47" s="112"/>
      <c r="X47" s="111"/>
      <c r="Y47" s="111"/>
      <c r="Z47" s="111"/>
      <c r="AA47" s="42">
        <v>820</v>
      </c>
      <c r="AB47" s="113"/>
      <c r="AC47" s="111"/>
      <c r="AD47" s="111"/>
      <c r="AE47" s="42">
        <f t="shared" si="5"/>
        <v>11180</v>
      </c>
      <c r="AF47" s="42">
        <f t="shared" si="6"/>
        <v>11180</v>
      </c>
      <c r="AG47" s="111"/>
      <c r="AH47" s="111"/>
      <c r="AI47" s="42">
        <v>4000</v>
      </c>
      <c r="AJ47" s="42">
        <v>3600</v>
      </c>
      <c r="AK47" s="42">
        <v>4000</v>
      </c>
      <c r="AL47" s="111"/>
      <c r="AM47" s="111"/>
      <c r="AN47" s="2">
        <f t="shared" si="3"/>
        <v>0</v>
      </c>
      <c r="AP47" s="142">
        <f t="shared" si="1"/>
        <v>0</v>
      </c>
    </row>
    <row r="48" spans="1:42" s="2" customFormat="1" ht="18.75" x14ac:dyDescent="0.25">
      <c r="A48" s="106" t="s">
        <v>133</v>
      </c>
      <c r="B48" s="157" t="s">
        <v>423</v>
      </c>
      <c r="C48" s="41"/>
      <c r="D48" s="106"/>
      <c r="E48" s="106"/>
      <c r="F48" s="110"/>
      <c r="G48" s="110"/>
      <c r="H48" s="105"/>
      <c r="I48" s="158">
        <f t="shared" ref="I48:AK48" si="16">SUM(I49:I49)</f>
        <v>6000</v>
      </c>
      <c r="J48" s="158">
        <f t="shared" si="16"/>
        <v>6000</v>
      </c>
      <c r="K48" s="158">
        <f t="shared" si="16"/>
        <v>260</v>
      </c>
      <c r="L48" s="158">
        <f t="shared" si="16"/>
        <v>260</v>
      </c>
      <c r="M48" s="158">
        <f t="shared" si="16"/>
        <v>0</v>
      </c>
      <c r="N48" s="158">
        <f t="shared" si="16"/>
        <v>0</v>
      </c>
      <c r="O48" s="158">
        <f t="shared" si="16"/>
        <v>260</v>
      </c>
      <c r="P48" s="158">
        <f t="shared" si="16"/>
        <v>260</v>
      </c>
      <c r="Q48" s="158">
        <f t="shared" si="16"/>
        <v>260</v>
      </c>
      <c r="R48" s="158">
        <f t="shared" si="16"/>
        <v>260</v>
      </c>
      <c r="S48" s="158">
        <f t="shared" si="16"/>
        <v>260</v>
      </c>
      <c r="T48" s="158">
        <f t="shared" si="16"/>
        <v>260</v>
      </c>
      <c r="U48" s="158">
        <f t="shared" si="16"/>
        <v>0</v>
      </c>
      <c r="V48" s="158">
        <f t="shared" si="16"/>
        <v>6000</v>
      </c>
      <c r="W48" s="158">
        <f t="shared" si="16"/>
        <v>0</v>
      </c>
      <c r="X48" s="158">
        <f t="shared" si="16"/>
        <v>0</v>
      </c>
      <c r="Y48" s="158">
        <f t="shared" si="16"/>
        <v>0</v>
      </c>
      <c r="Z48" s="158">
        <f t="shared" si="16"/>
        <v>0</v>
      </c>
      <c r="AA48" s="158">
        <f t="shared" si="16"/>
        <v>260</v>
      </c>
      <c r="AB48" s="158">
        <f t="shared" si="16"/>
        <v>0</v>
      </c>
      <c r="AC48" s="158">
        <f t="shared" si="16"/>
        <v>0</v>
      </c>
      <c r="AD48" s="158">
        <f t="shared" si="16"/>
        <v>0</v>
      </c>
      <c r="AE48" s="158">
        <f t="shared" si="16"/>
        <v>5740</v>
      </c>
      <c r="AF48" s="158">
        <f t="shared" si="16"/>
        <v>5740</v>
      </c>
      <c r="AG48" s="158">
        <f t="shared" si="16"/>
        <v>0</v>
      </c>
      <c r="AH48" s="158">
        <f t="shared" si="16"/>
        <v>0</v>
      </c>
      <c r="AI48" s="158">
        <f t="shared" si="16"/>
        <v>1800</v>
      </c>
      <c r="AJ48" s="158">
        <f t="shared" si="16"/>
        <v>1800</v>
      </c>
      <c r="AK48" s="158">
        <f t="shared" si="16"/>
        <v>1800</v>
      </c>
      <c r="AL48" s="111"/>
      <c r="AM48" s="111"/>
      <c r="AN48" s="2">
        <f t="shared" si="3"/>
        <v>0</v>
      </c>
      <c r="AP48" s="142">
        <f t="shared" si="1"/>
        <v>0</v>
      </c>
    </row>
    <row r="49" spans="1:42" s="2" customFormat="1" ht="51" x14ac:dyDescent="0.25">
      <c r="A49" s="46">
        <v>1</v>
      </c>
      <c r="B49" s="45" t="s">
        <v>424</v>
      </c>
      <c r="C49" s="41">
        <v>8046483</v>
      </c>
      <c r="D49" s="46" t="s">
        <v>172</v>
      </c>
      <c r="E49" s="40" t="s">
        <v>173</v>
      </c>
      <c r="F49" s="110"/>
      <c r="G49" s="110"/>
      <c r="H49" s="105" t="s">
        <v>425</v>
      </c>
      <c r="I49" s="109">
        <v>6000</v>
      </c>
      <c r="J49" s="109">
        <v>6000</v>
      </c>
      <c r="K49" s="42">
        <v>260</v>
      </c>
      <c r="L49" s="42">
        <v>260</v>
      </c>
      <c r="M49" s="42"/>
      <c r="N49" s="42"/>
      <c r="O49" s="42">
        <v>260</v>
      </c>
      <c r="P49" s="42">
        <v>260</v>
      </c>
      <c r="Q49" s="42">
        <v>260</v>
      </c>
      <c r="R49" s="42">
        <v>260</v>
      </c>
      <c r="S49" s="42">
        <v>260</v>
      </c>
      <c r="T49" s="42">
        <v>260</v>
      </c>
      <c r="U49" s="111"/>
      <c r="V49" s="109">
        <v>6000</v>
      </c>
      <c r="W49" s="112"/>
      <c r="X49" s="111"/>
      <c r="Y49" s="111"/>
      <c r="Z49" s="111"/>
      <c r="AA49" s="42">
        <v>260</v>
      </c>
      <c r="AB49" s="113"/>
      <c r="AC49" s="111"/>
      <c r="AD49" s="111"/>
      <c r="AE49" s="42">
        <f t="shared" si="5"/>
        <v>5740</v>
      </c>
      <c r="AF49" s="42">
        <f t="shared" si="6"/>
        <v>5740</v>
      </c>
      <c r="AG49" s="111"/>
      <c r="AH49" s="111"/>
      <c r="AI49" s="42">
        <f t="shared" si="7"/>
        <v>1800</v>
      </c>
      <c r="AJ49" s="42">
        <v>1800</v>
      </c>
      <c r="AK49" s="42">
        <v>1800</v>
      </c>
      <c r="AL49" s="111"/>
      <c r="AM49" s="111"/>
      <c r="AN49" s="2">
        <f t="shared" si="3"/>
        <v>0</v>
      </c>
      <c r="AP49" s="142">
        <f t="shared" si="1"/>
        <v>0</v>
      </c>
    </row>
    <row r="50" spans="1:42" s="2" customFormat="1" ht="18.75" x14ac:dyDescent="0.25">
      <c r="A50" s="106" t="s">
        <v>169</v>
      </c>
      <c r="B50" s="157" t="s">
        <v>426</v>
      </c>
      <c r="C50" s="41"/>
      <c r="D50" s="106"/>
      <c r="E50" s="106"/>
      <c r="F50" s="110"/>
      <c r="G50" s="110"/>
      <c r="H50" s="105"/>
      <c r="I50" s="158">
        <f>SUM(I51:I57)</f>
        <v>73000</v>
      </c>
      <c r="J50" s="158">
        <f t="shared" ref="J50:AJ50" si="17">SUM(J51:J57)</f>
        <v>63000</v>
      </c>
      <c r="K50" s="158">
        <f t="shared" si="17"/>
        <v>2624</v>
      </c>
      <c r="L50" s="158">
        <f t="shared" si="17"/>
        <v>2624</v>
      </c>
      <c r="M50" s="158">
        <f t="shared" si="17"/>
        <v>848</v>
      </c>
      <c r="N50" s="158">
        <f t="shared" si="17"/>
        <v>848</v>
      </c>
      <c r="O50" s="158">
        <f t="shared" si="17"/>
        <v>2624</v>
      </c>
      <c r="P50" s="158">
        <f t="shared" si="17"/>
        <v>2624</v>
      </c>
      <c r="Q50" s="158">
        <f t="shared" si="17"/>
        <v>2624</v>
      </c>
      <c r="R50" s="158">
        <f t="shared" si="17"/>
        <v>2624</v>
      </c>
      <c r="S50" s="158">
        <f t="shared" si="17"/>
        <v>2624</v>
      </c>
      <c r="T50" s="158">
        <f t="shared" si="17"/>
        <v>2624</v>
      </c>
      <c r="U50" s="158">
        <f t="shared" si="17"/>
        <v>0</v>
      </c>
      <c r="V50" s="158">
        <f t="shared" si="17"/>
        <v>63000</v>
      </c>
      <c r="W50" s="158">
        <f t="shared" si="17"/>
        <v>0</v>
      </c>
      <c r="X50" s="158">
        <f t="shared" si="17"/>
        <v>0</v>
      </c>
      <c r="Y50" s="158">
        <f t="shared" si="17"/>
        <v>0</v>
      </c>
      <c r="Z50" s="158">
        <f t="shared" si="17"/>
        <v>0</v>
      </c>
      <c r="AA50" s="158">
        <f t="shared" si="17"/>
        <v>2624</v>
      </c>
      <c r="AB50" s="158">
        <f t="shared" si="17"/>
        <v>0</v>
      </c>
      <c r="AC50" s="158">
        <f t="shared" si="17"/>
        <v>0</v>
      </c>
      <c r="AD50" s="158">
        <f t="shared" si="17"/>
        <v>0</v>
      </c>
      <c r="AE50" s="158">
        <f t="shared" si="17"/>
        <v>60376</v>
      </c>
      <c r="AF50" s="158">
        <f t="shared" si="17"/>
        <v>60376</v>
      </c>
      <c r="AG50" s="158">
        <f t="shared" si="17"/>
        <v>0</v>
      </c>
      <c r="AH50" s="158">
        <f t="shared" si="17"/>
        <v>0</v>
      </c>
      <c r="AI50" s="158">
        <f t="shared" si="17"/>
        <v>22596</v>
      </c>
      <c r="AJ50" s="158">
        <f t="shared" si="17"/>
        <v>19500</v>
      </c>
      <c r="AK50" s="158">
        <f>SUM(AK51:AK57)</f>
        <v>22596</v>
      </c>
      <c r="AL50" s="111"/>
      <c r="AM50" s="111"/>
      <c r="AN50" s="2">
        <f t="shared" si="3"/>
        <v>0</v>
      </c>
      <c r="AP50" s="142">
        <f t="shared" si="1"/>
        <v>0</v>
      </c>
    </row>
    <row r="51" spans="1:42" s="2" customFormat="1" ht="51" x14ac:dyDescent="0.25">
      <c r="A51" s="46">
        <v>1</v>
      </c>
      <c r="B51" s="116" t="s">
        <v>427</v>
      </c>
      <c r="C51" s="41">
        <v>8011073</v>
      </c>
      <c r="D51" s="46" t="s">
        <v>137</v>
      </c>
      <c r="E51" s="40" t="s">
        <v>138</v>
      </c>
      <c r="F51" s="110"/>
      <c r="G51" s="110"/>
      <c r="H51" s="105" t="s">
        <v>428</v>
      </c>
      <c r="I51" s="116">
        <v>10000</v>
      </c>
      <c r="J51" s="116">
        <v>7000</v>
      </c>
      <c r="K51" s="42">
        <v>504</v>
      </c>
      <c r="L51" s="42">
        <v>504</v>
      </c>
      <c r="M51" s="42">
        <v>498</v>
      </c>
      <c r="N51" s="42">
        <v>498</v>
      </c>
      <c r="O51" s="42">
        <v>504</v>
      </c>
      <c r="P51" s="42">
        <v>504</v>
      </c>
      <c r="Q51" s="42">
        <v>504</v>
      </c>
      <c r="R51" s="42">
        <v>504</v>
      </c>
      <c r="S51" s="42">
        <v>504</v>
      </c>
      <c r="T51" s="42">
        <v>504</v>
      </c>
      <c r="U51" s="111"/>
      <c r="V51" s="116">
        <v>7000</v>
      </c>
      <c r="W51" s="112"/>
      <c r="X51" s="111"/>
      <c r="Y51" s="111"/>
      <c r="Z51" s="111"/>
      <c r="AA51" s="42">
        <v>504</v>
      </c>
      <c r="AB51" s="113"/>
      <c r="AC51" s="111"/>
      <c r="AD51" s="111"/>
      <c r="AE51" s="42">
        <f t="shared" si="5"/>
        <v>6496</v>
      </c>
      <c r="AF51" s="42">
        <f t="shared" si="6"/>
        <v>6496</v>
      </c>
      <c r="AG51" s="111"/>
      <c r="AH51" s="111"/>
      <c r="AI51" s="42">
        <v>2196</v>
      </c>
      <c r="AJ51" s="42">
        <v>2100</v>
      </c>
      <c r="AK51" s="42">
        <f>2100+96</f>
        <v>2196</v>
      </c>
      <c r="AL51" s="111"/>
      <c r="AM51" s="111"/>
      <c r="AN51" s="2">
        <f t="shared" si="3"/>
        <v>0</v>
      </c>
      <c r="AP51" s="142">
        <f t="shared" si="1"/>
        <v>0</v>
      </c>
    </row>
    <row r="52" spans="1:42" s="2" customFormat="1" ht="51" x14ac:dyDescent="0.25">
      <c r="A52" s="46">
        <v>2</v>
      </c>
      <c r="B52" s="116" t="s">
        <v>429</v>
      </c>
      <c r="C52" s="41">
        <v>8049437</v>
      </c>
      <c r="D52" s="46" t="s">
        <v>137</v>
      </c>
      <c r="E52" s="40" t="s">
        <v>138</v>
      </c>
      <c r="F52" s="110"/>
      <c r="G52" s="110"/>
      <c r="H52" s="46" t="s">
        <v>430</v>
      </c>
      <c r="I52" s="116">
        <v>6500</v>
      </c>
      <c r="J52" s="116">
        <v>5000</v>
      </c>
      <c r="K52" s="42">
        <v>304</v>
      </c>
      <c r="L52" s="42">
        <v>304</v>
      </c>
      <c r="M52" s="42"/>
      <c r="N52" s="42"/>
      <c r="O52" s="42">
        <v>304</v>
      </c>
      <c r="P52" s="42">
        <v>304</v>
      </c>
      <c r="Q52" s="42">
        <v>304</v>
      </c>
      <c r="R52" s="42">
        <v>304</v>
      </c>
      <c r="S52" s="42">
        <v>304</v>
      </c>
      <c r="T52" s="42">
        <v>304</v>
      </c>
      <c r="U52" s="111"/>
      <c r="V52" s="116">
        <v>5000</v>
      </c>
      <c r="W52" s="112"/>
      <c r="X52" s="111"/>
      <c r="Y52" s="111"/>
      <c r="Z52" s="111"/>
      <c r="AA52" s="42">
        <v>304</v>
      </c>
      <c r="AB52" s="113"/>
      <c r="AC52" s="111"/>
      <c r="AD52" s="111"/>
      <c r="AE52" s="42">
        <f t="shared" si="5"/>
        <v>4696</v>
      </c>
      <c r="AF52" s="42">
        <f t="shared" si="6"/>
        <v>4696</v>
      </c>
      <c r="AG52" s="111"/>
      <c r="AH52" s="111"/>
      <c r="AI52" s="42">
        <f t="shared" si="7"/>
        <v>1500</v>
      </c>
      <c r="AJ52" s="42">
        <v>1500</v>
      </c>
      <c r="AK52" s="42">
        <v>1500</v>
      </c>
      <c r="AL52" s="111"/>
      <c r="AM52" s="111"/>
      <c r="AN52" s="2">
        <f t="shared" si="3"/>
        <v>0</v>
      </c>
      <c r="AP52" s="142">
        <f t="shared" si="1"/>
        <v>0</v>
      </c>
    </row>
    <row r="53" spans="1:42" s="2" customFormat="1" ht="51" x14ac:dyDescent="0.25">
      <c r="A53" s="46">
        <v>3</v>
      </c>
      <c r="B53" s="116" t="s">
        <v>431</v>
      </c>
      <c r="C53" s="41">
        <v>8033865</v>
      </c>
      <c r="D53" s="46" t="s">
        <v>137</v>
      </c>
      <c r="E53" s="40" t="s">
        <v>138</v>
      </c>
      <c r="F53" s="110"/>
      <c r="G53" s="110"/>
      <c r="H53" s="105" t="s">
        <v>432</v>
      </c>
      <c r="I53" s="116">
        <v>9000</v>
      </c>
      <c r="J53" s="116">
        <v>9000</v>
      </c>
      <c r="K53" s="42">
        <v>333</v>
      </c>
      <c r="L53" s="42">
        <v>333</v>
      </c>
      <c r="M53" s="42"/>
      <c r="N53" s="42"/>
      <c r="O53" s="42">
        <v>333</v>
      </c>
      <c r="P53" s="42">
        <v>333</v>
      </c>
      <c r="Q53" s="42">
        <v>333</v>
      </c>
      <c r="R53" s="42">
        <v>333</v>
      </c>
      <c r="S53" s="42">
        <v>333</v>
      </c>
      <c r="T53" s="42">
        <v>333</v>
      </c>
      <c r="U53" s="111"/>
      <c r="V53" s="116">
        <v>9000</v>
      </c>
      <c r="W53" s="112"/>
      <c r="X53" s="111"/>
      <c r="Y53" s="111"/>
      <c r="Z53" s="111"/>
      <c r="AA53" s="42">
        <v>333</v>
      </c>
      <c r="AB53" s="113"/>
      <c r="AC53" s="111"/>
      <c r="AD53" s="111"/>
      <c r="AE53" s="42">
        <f t="shared" si="5"/>
        <v>8667</v>
      </c>
      <c r="AF53" s="42">
        <f t="shared" si="6"/>
        <v>8667</v>
      </c>
      <c r="AG53" s="111"/>
      <c r="AH53" s="111"/>
      <c r="AI53" s="42">
        <v>4500</v>
      </c>
      <c r="AJ53" s="42">
        <v>3000</v>
      </c>
      <c r="AK53" s="42">
        <v>4500</v>
      </c>
      <c r="AL53" s="111"/>
      <c r="AM53" s="111"/>
      <c r="AN53" s="2">
        <f t="shared" si="3"/>
        <v>0</v>
      </c>
      <c r="AP53" s="142">
        <f t="shared" si="1"/>
        <v>0</v>
      </c>
    </row>
    <row r="54" spans="1:42" s="2" customFormat="1" ht="51" x14ac:dyDescent="0.25">
      <c r="A54" s="46">
        <v>4</v>
      </c>
      <c r="B54" s="116" t="s">
        <v>433</v>
      </c>
      <c r="C54" s="41">
        <v>8031571</v>
      </c>
      <c r="D54" s="46" t="s">
        <v>137</v>
      </c>
      <c r="E54" s="40" t="s">
        <v>138</v>
      </c>
      <c r="F54" s="110"/>
      <c r="G54" s="110"/>
      <c r="H54" s="105" t="s">
        <v>434</v>
      </c>
      <c r="I54" s="116">
        <v>9000</v>
      </c>
      <c r="J54" s="116">
        <v>9000</v>
      </c>
      <c r="K54" s="42">
        <v>333</v>
      </c>
      <c r="L54" s="42">
        <v>333</v>
      </c>
      <c r="M54" s="42"/>
      <c r="N54" s="42"/>
      <c r="O54" s="42">
        <v>333</v>
      </c>
      <c r="P54" s="42">
        <v>333</v>
      </c>
      <c r="Q54" s="42">
        <v>333</v>
      </c>
      <c r="R54" s="42">
        <v>333</v>
      </c>
      <c r="S54" s="42">
        <v>333</v>
      </c>
      <c r="T54" s="42">
        <v>333</v>
      </c>
      <c r="U54" s="111"/>
      <c r="V54" s="116">
        <v>9000</v>
      </c>
      <c r="W54" s="112"/>
      <c r="X54" s="111"/>
      <c r="Y54" s="111"/>
      <c r="Z54" s="111"/>
      <c r="AA54" s="42">
        <v>333</v>
      </c>
      <c r="AB54" s="113"/>
      <c r="AC54" s="111"/>
      <c r="AD54" s="111"/>
      <c r="AE54" s="42">
        <f t="shared" si="5"/>
        <v>8667</v>
      </c>
      <c r="AF54" s="42">
        <f t="shared" si="6"/>
        <v>8667</v>
      </c>
      <c r="AG54" s="111"/>
      <c r="AH54" s="111"/>
      <c r="AI54" s="42">
        <v>4500</v>
      </c>
      <c r="AJ54" s="42">
        <v>3000</v>
      </c>
      <c r="AK54" s="42">
        <v>4500</v>
      </c>
      <c r="AL54" s="111"/>
      <c r="AM54" s="111"/>
      <c r="AN54" s="2">
        <f t="shared" si="3"/>
        <v>0</v>
      </c>
      <c r="AP54" s="142">
        <f t="shared" si="1"/>
        <v>0</v>
      </c>
    </row>
    <row r="55" spans="1:42" s="2" customFormat="1" ht="38.25" x14ac:dyDescent="0.25">
      <c r="A55" s="46">
        <v>5</v>
      </c>
      <c r="B55" s="116" t="s">
        <v>435</v>
      </c>
      <c r="C55" s="41">
        <v>8030555</v>
      </c>
      <c r="D55" s="46" t="s">
        <v>137</v>
      </c>
      <c r="E55" s="40" t="s">
        <v>138</v>
      </c>
      <c r="F55" s="110"/>
      <c r="G55" s="110"/>
      <c r="H55" s="105" t="s">
        <v>436</v>
      </c>
      <c r="I55" s="116">
        <v>10500</v>
      </c>
      <c r="J55" s="116">
        <v>7000</v>
      </c>
      <c r="K55" s="42">
        <v>350</v>
      </c>
      <c r="L55" s="42">
        <v>350</v>
      </c>
      <c r="M55" s="42"/>
      <c r="N55" s="42"/>
      <c r="O55" s="42">
        <v>350</v>
      </c>
      <c r="P55" s="42">
        <v>350</v>
      </c>
      <c r="Q55" s="42">
        <v>350</v>
      </c>
      <c r="R55" s="42">
        <v>350</v>
      </c>
      <c r="S55" s="42">
        <v>350</v>
      </c>
      <c r="T55" s="42">
        <v>350</v>
      </c>
      <c r="U55" s="111"/>
      <c r="V55" s="116">
        <v>7000</v>
      </c>
      <c r="W55" s="112"/>
      <c r="X55" s="111"/>
      <c r="Y55" s="111"/>
      <c r="Z55" s="111"/>
      <c r="AA55" s="42">
        <v>350</v>
      </c>
      <c r="AB55" s="113"/>
      <c r="AC55" s="111"/>
      <c r="AD55" s="111"/>
      <c r="AE55" s="42">
        <f t="shared" si="5"/>
        <v>6650</v>
      </c>
      <c r="AF55" s="42">
        <f t="shared" si="6"/>
        <v>6650</v>
      </c>
      <c r="AG55" s="111"/>
      <c r="AH55" s="111"/>
      <c r="AI55" s="42">
        <f t="shared" si="7"/>
        <v>2100</v>
      </c>
      <c r="AJ55" s="42">
        <v>2100</v>
      </c>
      <c r="AK55" s="42">
        <v>2100</v>
      </c>
      <c r="AL55" s="111"/>
      <c r="AM55" s="111"/>
      <c r="AN55" s="2">
        <f t="shared" si="3"/>
        <v>0</v>
      </c>
      <c r="AP55" s="142">
        <f t="shared" si="1"/>
        <v>0</v>
      </c>
    </row>
    <row r="56" spans="1:42" s="2" customFormat="1" ht="51" x14ac:dyDescent="0.25">
      <c r="A56" s="46">
        <v>6</v>
      </c>
      <c r="B56" s="116" t="s">
        <v>437</v>
      </c>
      <c r="C56" s="41">
        <v>8028586</v>
      </c>
      <c r="D56" s="46" t="s">
        <v>137</v>
      </c>
      <c r="E56" s="40" t="s">
        <v>138</v>
      </c>
      <c r="F56" s="110"/>
      <c r="G56" s="110"/>
      <c r="H56" s="105" t="s">
        <v>438</v>
      </c>
      <c r="I56" s="116">
        <v>18000</v>
      </c>
      <c r="J56" s="116">
        <v>16000</v>
      </c>
      <c r="K56" s="42">
        <v>450</v>
      </c>
      <c r="L56" s="42">
        <v>450</v>
      </c>
      <c r="M56" s="42"/>
      <c r="N56" s="42"/>
      <c r="O56" s="42">
        <v>450</v>
      </c>
      <c r="P56" s="42">
        <v>450</v>
      </c>
      <c r="Q56" s="42">
        <v>450</v>
      </c>
      <c r="R56" s="42">
        <v>450</v>
      </c>
      <c r="S56" s="42">
        <v>450</v>
      </c>
      <c r="T56" s="42">
        <v>450</v>
      </c>
      <c r="U56" s="111"/>
      <c r="V56" s="116">
        <v>16000</v>
      </c>
      <c r="W56" s="112"/>
      <c r="X56" s="111"/>
      <c r="Y56" s="111"/>
      <c r="Z56" s="111"/>
      <c r="AA56" s="42">
        <v>450</v>
      </c>
      <c r="AB56" s="113"/>
      <c r="AC56" s="111"/>
      <c r="AD56" s="111"/>
      <c r="AE56" s="42">
        <f t="shared" si="5"/>
        <v>15550</v>
      </c>
      <c r="AF56" s="42">
        <f t="shared" si="6"/>
        <v>15550</v>
      </c>
      <c r="AG56" s="111"/>
      <c r="AH56" s="111"/>
      <c r="AI56" s="42">
        <f t="shared" si="7"/>
        <v>4800</v>
      </c>
      <c r="AJ56" s="42">
        <v>4800</v>
      </c>
      <c r="AK56" s="42">
        <v>4800</v>
      </c>
      <c r="AL56" s="111"/>
      <c r="AM56" s="111"/>
      <c r="AN56" s="2">
        <f t="shared" si="3"/>
        <v>0</v>
      </c>
      <c r="AP56" s="142">
        <f t="shared" si="1"/>
        <v>0</v>
      </c>
    </row>
    <row r="57" spans="1:42" s="2" customFormat="1" ht="51" x14ac:dyDescent="0.25">
      <c r="A57" s="46">
        <v>7</v>
      </c>
      <c r="B57" s="116" t="s">
        <v>439</v>
      </c>
      <c r="C57" s="41">
        <v>8010617</v>
      </c>
      <c r="D57" s="46" t="s">
        <v>137</v>
      </c>
      <c r="E57" s="40" t="s">
        <v>138</v>
      </c>
      <c r="F57" s="110"/>
      <c r="G57" s="110"/>
      <c r="H57" s="105" t="s">
        <v>440</v>
      </c>
      <c r="I57" s="116">
        <v>10000</v>
      </c>
      <c r="J57" s="116">
        <v>10000</v>
      </c>
      <c r="K57" s="42">
        <v>350</v>
      </c>
      <c r="L57" s="42">
        <v>350</v>
      </c>
      <c r="M57" s="42">
        <v>350</v>
      </c>
      <c r="N57" s="42">
        <v>350</v>
      </c>
      <c r="O57" s="42">
        <v>350</v>
      </c>
      <c r="P57" s="42">
        <v>350</v>
      </c>
      <c r="Q57" s="42">
        <v>350</v>
      </c>
      <c r="R57" s="42">
        <v>350</v>
      </c>
      <c r="S57" s="42">
        <v>350</v>
      </c>
      <c r="T57" s="42">
        <v>350</v>
      </c>
      <c r="U57" s="111"/>
      <c r="V57" s="116">
        <v>10000</v>
      </c>
      <c r="W57" s="112"/>
      <c r="X57" s="111"/>
      <c r="Y57" s="111"/>
      <c r="Z57" s="111"/>
      <c r="AA57" s="42">
        <v>350</v>
      </c>
      <c r="AB57" s="113"/>
      <c r="AC57" s="111"/>
      <c r="AD57" s="111"/>
      <c r="AE57" s="42">
        <f t="shared" si="5"/>
        <v>9650</v>
      </c>
      <c r="AF57" s="42">
        <f t="shared" si="6"/>
        <v>9650</v>
      </c>
      <c r="AG57" s="111"/>
      <c r="AH57" s="111"/>
      <c r="AI57" s="42">
        <f t="shared" si="7"/>
        <v>3000</v>
      </c>
      <c r="AJ57" s="42">
        <v>3000</v>
      </c>
      <c r="AK57" s="42">
        <v>3000</v>
      </c>
      <c r="AL57" s="111"/>
      <c r="AM57" s="111"/>
      <c r="AN57" s="2">
        <f t="shared" si="3"/>
        <v>0</v>
      </c>
      <c r="AP57" s="142">
        <f t="shared" si="1"/>
        <v>0</v>
      </c>
    </row>
    <row r="58" spans="1:42" s="2" customFormat="1" ht="18.75" x14ac:dyDescent="0.25">
      <c r="A58" s="106" t="s">
        <v>191</v>
      </c>
      <c r="B58" s="149" t="s">
        <v>441</v>
      </c>
      <c r="C58" s="41"/>
      <c r="D58" s="106"/>
      <c r="E58" s="106"/>
      <c r="F58" s="110"/>
      <c r="G58" s="110"/>
      <c r="H58" s="105"/>
      <c r="I58" s="158">
        <f>SUM(I59:I65)</f>
        <v>58400</v>
      </c>
      <c r="J58" s="158">
        <f t="shared" ref="J58:AJ58" si="18">SUM(J59:J65)</f>
        <v>50000</v>
      </c>
      <c r="K58" s="158">
        <f t="shared" si="18"/>
        <v>2840</v>
      </c>
      <c r="L58" s="158">
        <f t="shared" si="18"/>
        <v>2840</v>
      </c>
      <c r="M58" s="158">
        <f t="shared" si="18"/>
        <v>518</v>
      </c>
      <c r="N58" s="158">
        <f t="shared" si="18"/>
        <v>518</v>
      </c>
      <c r="O58" s="158">
        <f t="shared" si="18"/>
        <v>2840</v>
      </c>
      <c r="P58" s="158">
        <f t="shared" si="18"/>
        <v>2840</v>
      </c>
      <c r="Q58" s="158">
        <f t="shared" si="18"/>
        <v>2840</v>
      </c>
      <c r="R58" s="158">
        <f t="shared" si="18"/>
        <v>2840</v>
      </c>
      <c r="S58" s="158">
        <f t="shared" si="18"/>
        <v>2840</v>
      </c>
      <c r="T58" s="158">
        <f t="shared" si="18"/>
        <v>2840</v>
      </c>
      <c r="U58" s="158">
        <f t="shared" si="18"/>
        <v>0</v>
      </c>
      <c r="V58" s="158">
        <f t="shared" si="18"/>
        <v>50000</v>
      </c>
      <c r="W58" s="158">
        <f t="shared" si="18"/>
        <v>0</v>
      </c>
      <c r="X58" s="158">
        <f t="shared" si="18"/>
        <v>0</v>
      </c>
      <c r="Y58" s="158">
        <f t="shared" si="18"/>
        <v>0</v>
      </c>
      <c r="Z58" s="158">
        <f t="shared" si="18"/>
        <v>0</v>
      </c>
      <c r="AA58" s="158">
        <f t="shared" si="18"/>
        <v>2840</v>
      </c>
      <c r="AB58" s="158">
        <f t="shared" si="18"/>
        <v>0</v>
      </c>
      <c r="AC58" s="158">
        <f t="shared" si="18"/>
        <v>0</v>
      </c>
      <c r="AD58" s="158">
        <f t="shared" si="18"/>
        <v>0</v>
      </c>
      <c r="AE58" s="158">
        <f t="shared" si="18"/>
        <v>47160</v>
      </c>
      <c r="AF58" s="158">
        <f t="shared" si="18"/>
        <v>47160</v>
      </c>
      <c r="AG58" s="158">
        <f t="shared" si="18"/>
        <v>0</v>
      </c>
      <c r="AH58" s="158">
        <f t="shared" si="18"/>
        <v>0</v>
      </c>
      <c r="AI58" s="158">
        <f t="shared" si="18"/>
        <v>15800</v>
      </c>
      <c r="AJ58" s="158">
        <f t="shared" si="18"/>
        <v>15000</v>
      </c>
      <c r="AK58" s="158">
        <f>SUM(AK59:AK65)</f>
        <v>15800</v>
      </c>
      <c r="AL58" s="158"/>
      <c r="AM58" s="111"/>
      <c r="AN58" s="2">
        <f t="shared" si="3"/>
        <v>0</v>
      </c>
      <c r="AP58" s="142">
        <f t="shared" si="1"/>
        <v>0</v>
      </c>
    </row>
    <row r="59" spans="1:42" s="2" customFormat="1" ht="51" x14ac:dyDescent="0.25">
      <c r="A59" s="46">
        <v>1</v>
      </c>
      <c r="B59" s="116" t="s">
        <v>442</v>
      </c>
      <c r="C59" s="41">
        <v>8019283</v>
      </c>
      <c r="D59" s="46" t="s">
        <v>443</v>
      </c>
      <c r="E59" s="40" t="s">
        <v>342</v>
      </c>
      <c r="F59" s="110"/>
      <c r="G59" s="110"/>
      <c r="H59" s="105" t="s">
        <v>444</v>
      </c>
      <c r="I59" s="116">
        <v>10000</v>
      </c>
      <c r="J59" s="116">
        <v>8000</v>
      </c>
      <c r="K59" s="42">
        <v>364</v>
      </c>
      <c r="L59" s="42">
        <v>364</v>
      </c>
      <c r="M59" s="42"/>
      <c r="N59" s="42"/>
      <c r="O59" s="42">
        <v>364</v>
      </c>
      <c r="P59" s="42">
        <v>364</v>
      </c>
      <c r="Q59" s="42">
        <v>364</v>
      </c>
      <c r="R59" s="42">
        <v>364</v>
      </c>
      <c r="S59" s="42">
        <v>364</v>
      </c>
      <c r="T59" s="42">
        <v>364</v>
      </c>
      <c r="U59" s="111"/>
      <c r="V59" s="116">
        <v>8000</v>
      </c>
      <c r="W59" s="112"/>
      <c r="X59" s="111"/>
      <c r="Y59" s="111"/>
      <c r="Z59" s="111"/>
      <c r="AA59" s="42">
        <v>364</v>
      </c>
      <c r="AB59" s="113"/>
      <c r="AC59" s="111"/>
      <c r="AD59" s="111"/>
      <c r="AE59" s="42">
        <f t="shared" si="5"/>
        <v>7636</v>
      </c>
      <c r="AF59" s="42">
        <f t="shared" si="6"/>
        <v>7636</v>
      </c>
      <c r="AG59" s="111"/>
      <c r="AH59" s="111"/>
      <c r="AI59" s="42">
        <f t="shared" si="7"/>
        <v>2400</v>
      </c>
      <c r="AJ59" s="42">
        <v>2400</v>
      </c>
      <c r="AK59" s="42">
        <v>2400</v>
      </c>
      <c r="AL59" s="111"/>
      <c r="AM59" s="111"/>
      <c r="AN59" s="2">
        <f t="shared" si="3"/>
        <v>0</v>
      </c>
      <c r="AP59" s="142">
        <f t="shared" si="1"/>
        <v>0</v>
      </c>
    </row>
    <row r="60" spans="1:42" s="2" customFormat="1" ht="51" x14ac:dyDescent="0.25">
      <c r="A60" s="46">
        <v>2</v>
      </c>
      <c r="B60" s="116" t="s">
        <v>445</v>
      </c>
      <c r="C60" s="41">
        <v>8019928</v>
      </c>
      <c r="D60" s="46" t="s">
        <v>443</v>
      </c>
      <c r="E60" s="40" t="s">
        <v>342</v>
      </c>
      <c r="F60" s="110"/>
      <c r="G60" s="110"/>
      <c r="H60" s="46" t="s">
        <v>446</v>
      </c>
      <c r="I60" s="116">
        <v>5000</v>
      </c>
      <c r="J60" s="116">
        <v>5000</v>
      </c>
      <c r="K60" s="42">
        <v>424</v>
      </c>
      <c r="L60" s="42">
        <v>424</v>
      </c>
      <c r="M60" s="42"/>
      <c r="N60" s="42"/>
      <c r="O60" s="42">
        <v>424</v>
      </c>
      <c r="P60" s="42">
        <v>424</v>
      </c>
      <c r="Q60" s="42">
        <v>424</v>
      </c>
      <c r="R60" s="42">
        <v>424</v>
      </c>
      <c r="S60" s="42">
        <v>424</v>
      </c>
      <c r="T60" s="42">
        <v>424</v>
      </c>
      <c r="U60" s="111"/>
      <c r="V60" s="116">
        <v>5000</v>
      </c>
      <c r="W60" s="112"/>
      <c r="X60" s="111"/>
      <c r="Y60" s="111"/>
      <c r="Z60" s="111"/>
      <c r="AA60" s="42">
        <v>424</v>
      </c>
      <c r="AB60" s="113"/>
      <c r="AC60" s="111"/>
      <c r="AD60" s="111"/>
      <c r="AE60" s="42">
        <f t="shared" si="5"/>
        <v>4576</v>
      </c>
      <c r="AF60" s="42">
        <f t="shared" si="6"/>
        <v>4576</v>
      </c>
      <c r="AG60" s="111"/>
      <c r="AH60" s="111"/>
      <c r="AI60" s="42">
        <f t="shared" si="7"/>
        <v>1500</v>
      </c>
      <c r="AJ60" s="42">
        <v>1500</v>
      </c>
      <c r="AK60" s="42">
        <v>1500</v>
      </c>
      <c r="AL60" s="111"/>
      <c r="AM60" s="111"/>
      <c r="AN60" s="2">
        <f t="shared" si="3"/>
        <v>0</v>
      </c>
      <c r="AP60" s="159">
        <f t="shared" si="1"/>
        <v>0</v>
      </c>
    </row>
    <row r="61" spans="1:42" s="2" customFormat="1" ht="51" x14ac:dyDescent="0.25">
      <c r="A61" s="46">
        <v>3</v>
      </c>
      <c r="B61" s="116" t="s">
        <v>447</v>
      </c>
      <c r="C61" s="41">
        <v>8019929</v>
      </c>
      <c r="D61" s="46" t="s">
        <v>341</v>
      </c>
      <c r="E61" s="40" t="s">
        <v>342</v>
      </c>
      <c r="F61" s="110"/>
      <c r="G61" s="110"/>
      <c r="H61" s="46" t="s">
        <v>448</v>
      </c>
      <c r="I61" s="116">
        <v>8000</v>
      </c>
      <c r="J61" s="116">
        <v>7000</v>
      </c>
      <c r="K61" s="42">
        <v>644</v>
      </c>
      <c r="L61" s="42">
        <v>644</v>
      </c>
      <c r="M61" s="42"/>
      <c r="N61" s="42"/>
      <c r="O61" s="42">
        <v>644</v>
      </c>
      <c r="P61" s="42">
        <v>644</v>
      </c>
      <c r="Q61" s="42">
        <v>644</v>
      </c>
      <c r="R61" s="42">
        <v>644</v>
      </c>
      <c r="S61" s="42">
        <v>644</v>
      </c>
      <c r="T61" s="42">
        <v>644</v>
      </c>
      <c r="U61" s="111"/>
      <c r="V61" s="116">
        <v>7000</v>
      </c>
      <c r="W61" s="112"/>
      <c r="X61" s="111"/>
      <c r="Y61" s="111"/>
      <c r="Z61" s="111"/>
      <c r="AA61" s="42">
        <v>644</v>
      </c>
      <c r="AB61" s="113"/>
      <c r="AC61" s="111"/>
      <c r="AD61" s="111"/>
      <c r="AE61" s="42">
        <f t="shared" si="5"/>
        <v>6356</v>
      </c>
      <c r="AF61" s="42">
        <f t="shared" si="6"/>
        <v>6356</v>
      </c>
      <c r="AG61" s="111"/>
      <c r="AH61" s="111"/>
      <c r="AI61" s="42">
        <v>3000</v>
      </c>
      <c r="AJ61" s="42">
        <v>2100</v>
      </c>
      <c r="AK61" s="42">
        <v>3000</v>
      </c>
      <c r="AL61" s="111"/>
      <c r="AM61" s="111"/>
      <c r="AN61" s="2">
        <f t="shared" si="3"/>
        <v>0</v>
      </c>
      <c r="AP61" s="159">
        <f t="shared" si="1"/>
        <v>0</v>
      </c>
    </row>
    <row r="62" spans="1:42" s="2" customFormat="1" ht="51" x14ac:dyDescent="0.25">
      <c r="A62" s="46">
        <v>4</v>
      </c>
      <c r="B62" s="116" t="s">
        <v>449</v>
      </c>
      <c r="C62" s="41">
        <v>8020000</v>
      </c>
      <c r="D62" s="46" t="s">
        <v>341</v>
      </c>
      <c r="E62" s="40" t="s">
        <v>342</v>
      </c>
      <c r="F62" s="110"/>
      <c r="G62" s="110"/>
      <c r="H62" s="46" t="s">
        <v>450</v>
      </c>
      <c r="I62" s="116">
        <v>5000</v>
      </c>
      <c r="J62" s="116">
        <v>5000</v>
      </c>
      <c r="K62" s="42">
        <v>273</v>
      </c>
      <c r="L62" s="42">
        <v>273</v>
      </c>
      <c r="M62" s="42">
        <v>245</v>
      </c>
      <c r="N62" s="42">
        <v>245</v>
      </c>
      <c r="O62" s="42">
        <v>273</v>
      </c>
      <c r="P62" s="42">
        <v>273</v>
      </c>
      <c r="Q62" s="42">
        <v>273</v>
      </c>
      <c r="R62" s="42">
        <v>273</v>
      </c>
      <c r="S62" s="42">
        <v>273</v>
      </c>
      <c r="T62" s="42">
        <v>273</v>
      </c>
      <c r="U62" s="111"/>
      <c r="V62" s="116">
        <v>5000</v>
      </c>
      <c r="W62" s="112"/>
      <c r="X62" s="111"/>
      <c r="Y62" s="111"/>
      <c r="Z62" s="111"/>
      <c r="AA62" s="42">
        <v>273</v>
      </c>
      <c r="AB62" s="113"/>
      <c r="AC62" s="111"/>
      <c r="AD62" s="111"/>
      <c r="AE62" s="42">
        <f t="shared" si="5"/>
        <v>4727</v>
      </c>
      <c r="AF62" s="42">
        <f t="shared" si="6"/>
        <v>4727</v>
      </c>
      <c r="AG62" s="111"/>
      <c r="AH62" s="111"/>
      <c r="AI62" s="42">
        <f t="shared" si="7"/>
        <v>1500</v>
      </c>
      <c r="AJ62" s="42">
        <v>1500</v>
      </c>
      <c r="AK62" s="42">
        <v>1500</v>
      </c>
      <c r="AL62" s="111"/>
      <c r="AM62" s="111"/>
      <c r="AN62" s="2">
        <f t="shared" si="3"/>
        <v>0</v>
      </c>
      <c r="AP62" s="159">
        <f t="shared" si="1"/>
        <v>0</v>
      </c>
    </row>
    <row r="63" spans="1:42" s="2" customFormat="1" ht="51" x14ac:dyDescent="0.25">
      <c r="A63" s="46">
        <v>5</v>
      </c>
      <c r="B63" s="116" t="s">
        <v>451</v>
      </c>
      <c r="C63" s="41">
        <v>8019754</v>
      </c>
      <c r="D63" s="46" t="s">
        <v>341</v>
      </c>
      <c r="E63" s="40" t="s">
        <v>89</v>
      </c>
      <c r="F63" s="110"/>
      <c r="G63" s="110"/>
      <c r="H63" s="46" t="s">
        <v>452</v>
      </c>
      <c r="I63" s="116">
        <v>10000</v>
      </c>
      <c r="J63" s="116">
        <v>7000</v>
      </c>
      <c r="K63" s="42">
        <v>351</v>
      </c>
      <c r="L63" s="42">
        <v>351</v>
      </c>
      <c r="M63" s="42"/>
      <c r="N63" s="42"/>
      <c r="O63" s="42">
        <v>351</v>
      </c>
      <c r="P63" s="42">
        <v>351</v>
      </c>
      <c r="Q63" s="42">
        <v>351</v>
      </c>
      <c r="R63" s="42">
        <v>351</v>
      </c>
      <c r="S63" s="42">
        <v>351</v>
      </c>
      <c r="T63" s="42">
        <v>351</v>
      </c>
      <c r="U63" s="111"/>
      <c r="V63" s="116">
        <v>7000</v>
      </c>
      <c r="W63" s="112"/>
      <c r="X63" s="111"/>
      <c r="Y63" s="111"/>
      <c r="Z63" s="111"/>
      <c r="AA63" s="42">
        <v>351</v>
      </c>
      <c r="AB63" s="113"/>
      <c r="AC63" s="111"/>
      <c r="AD63" s="111"/>
      <c r="AE63" s="42">
        <f t="shared" si="5"/>
        <v>6649</v>
      </c>
      <c r="AF63" s="42">
        <f t="shared" si="6"/>
        <v>6649</v>
      </c>
      <c r="AG63" s="111"/>
      <c r="AH63" s="111"/>
      <c r="AI63" s="42">
        <f t="shared" si="7"/>
        <v>2100</v>
      </c>
      <c r="AJ63" s="42">
        <v>2100</v>
      </c>
      <c r="AK63" s="42">
        <v>2100</v>
      </c>
      <c r="AL63" s="111"/>
      <c r="AM63" s="111"/>
      <c r="AN63" s="2">
        <f t="shared" si="3"/>
        <v>0</v>
      </c>
      <c r="AP63" s="142">
        <f t="shared" si="1"/>
        <v>0</v>
      </c>
    </row>
    <row r="64" spans="1:42" s="2" customFormat="1" ht="51" x14ac:dyDescent="0.25">
      <c r="A64" s="46">
        <v>6</v>
      </c>
      <c r="B64" s="116" t="s">
        <v>453</v>
      </c>
      <c r="C64" s="41">
        <v>8020002</v>
      </c>
      <c r="D64" s="46" t="s">
        <v>341</v>
      </c>
      <c r="E64" s="40" t="s">
        <v>342</v>
      </c>
      <c r="F64" s="110"/>
      <c r="G64" s="110"/>
      <c r="H64" s="46" t="s">
        <v>454</v>
      </c>
      <c r="I64" s="116">
        <v>6900</v>
      </c>
      <c r="J64" s="116">
        <v>6900</v>
      </c>
      <c r="K64" s="42">
        <v>279</v>
      </c>
      <c r="L64" s="42">
        <v>279</v>
      </c>
      <c r="M64" s="42">
        <v>273</v>
      </c>
      <c r="N64" s="42">
        <v>273</v>
      </c>
      <c r="O64" s="42">
        <v>279</v>
      </c>
      <c r="P64" s="42">
        <v>279</v>
      </c>
      <c r="Q64" s="42">
        <v>279</v>
      </c>
      <c r="R64" s="42">
        <v>279</v>
      </c>
      <c r="S64" s="42">
        <v>279</v>
      </c>
      <c r="T64" s="42">
        <v>279</v>
      </c>
      <c r="U64" s="111"/>
      <c r="V64" s="116">
        <v>6900</v>
      </c>
      <c r="W64" s="112"/>
      <c r="X64" s="111"/>
      <c r="Y64" s="111"/>
      <c r="Z64" s="111"/>
      <c r="AA64" s="42">
        <v>279</v>
      </c>
      <c r="AB64" s="113"/>
      <c r="AC64" s="111"/>
      <c r="AD64" s="111"/>
      <c r="AE64" s="42">
        <f t="shared" si="5"/>
        <v>6621</v>
      </c>
      <c r="AF64" s="42">
        <f t="shared" si="6"/>
        <v>6621</v>
      </c>
      <c r="AG64" s="111"/>
      <c r="AH64" s="111"/>
      <c r="AI64" s="42">
        <f>AK64</f>
        <v>2000</v>
      </c>
      <c r="AJ64" s="42">
        <v>2100</v>
      </c>
      <c r="AK64" s="42">
        <v>2000</v>
      </c>
      <c r="AL64" s="111"/>
      <c r="AM64" s="111"/>
      <c r="AN64" s="2">
        <f t="shared" si="3"/>
        <v>0</v>
      </c>
      <c r="AP64" s="160">
        <f t="shared" si="1"/>
        <v>0</v>
      </c>
    </row>
    <row r="65" spans="1:42" s="2" customFormat="1" ht="51" x14ac:dyDescent="0.25">
      <c r="A65" s="46">
        <v>7</v>
      </c>
      <c r="B65" s="116" t="s">
        <v>455</v>
      </c>
      <c r="C65" s="41">
        <v>8019752</v>
      </c>
      <c r="D65" s="46" t="s">
        <v>341</v>
      </c>
      <c r="E65" s="40" t="s">
        <v>342</v>
      </c>
      <c r="F65" s="110"/>
      <c r="G65" s="110"/>
      <c r="H65" s="46" t="s">
        <v>456</v>
      </c>
      <c r="I65" s="116">
        <v>13500</v>
      </c>
      <c r="J65" s="116">
        <v>11100</v>
      </c>
      <c r="K65" s="42">
        <v>505</v>
      </c>
      <c r="L65" s="42">
        <v>505</v>
      </c>
      <c r="M65" s="42"/>
      <c r="N65" s="42"/>
      <c r="O65" s="42">
        <v>505</v>
      </c>
      <c r="P65" s="42">
        <v>505</v>
      </c>
      <c r="Q65" s="42">
        <v>505</v>
      </c>
      <c r="R65" s="42">
        <v>505</v>
      </c>
      <c r="S65" s="42">
        <v>505</v>
      </c>
      <c r="T65" s="42">
        <v>505</v>
      </c>
      <c r="U65" s="111"/>
      <c r="V65" s="116">
        <v>11100</v>
      </c>
      <c r="W65" s="112"/>
      <c r="X65" s="111"/>
      <c r="Y65" s="111"/>
      <c r="Z65" s="111"/>
      <c r="AA65" s="42">
        <v>505</v>
      </c>
      <c r="AB65" s="113"/>
      <c r="AC65" s="111"/>
      <c r="AD65" s="111"/>
      <c r="AE65" s="42">
        <f t="shared" si="5"/>
        <v>10595</v>
      </c>
      <c r="AF65" s="42">
        <f t="shared" si="6"/>
        <v>10595</v>
      </c>
      <c r="AG65" s="111"/>
      <c r="AH65" s="111"/>
      <c r="AI65" s="42">
        <f t="shared" si="7"/>
        <v>3300</v>
      </c>
      <c r="AJ65" s="42">
        <v>3300</v>
      </c>
      <c r="AK65" s="42">
        <v>3300</v>
      </c>
      <c r="AL65" s="111"/>
      <c r="AM65" s="111"/>
      <c r="AN65" s="2">
        <f t="shared" si="3"/>
        <v>0</v>
      </c>
      <c r="AP65" s="142">
        <f t="shared" si="1"/>
        <v>0</v>
      </c>
    </row>
    <row r="66" spans="1:42" s="2" customFormat="1" ht="18.75" x14ac:dyDescent="0.25">
      <c r="A66" s="106" t="s">
        <v>196</v>
      </c>
      <c r="B66" s="157" t="s">
        <v>457</v>
      </c>
      <c r="C66" s="41"/>
      <c r="D66" s="106"/>
      <c r="E66" s="106"/>
      <c r="F66" s="110"/>
      <c r="G66" s="110"/>
      <c r="H66" s="105"/>
      <c r="I66" s="158">
        <f t="shared" ref="I66:AK66" si="19">SUM(I67:I70)</f>
        <v>60950</v>
      </c>
      <c r="J66" s="158">
        <f t="shared" si="19"/>
        <v>48626</v>
      </c>
      <c r="K66" s="158">
        <f t="shared" si="19"/>
        <v>1846</v>
      </c>
      <c r="L66" s="158">
        <f t="shared" si="19"/>
        <v>1846</v>
      </c>
      <c r="M66" s="158">
        <f t="shared" si="19"/>
        <v>0</v>
      </c>
      <c r="N66" s="158">
        <f t="shared" si="19"/>
        <v>0</v>
      </c>
      <c r="O66" s="158">
        <f t="shared" si="19"/>
        <v>1846</v>
      </c>
      <c r="P66" s="158">
        <f t="shared" si="19"/>
        <v>1846</v>
      </c>
      <c r="Q66" s="158">
        <f t="shared" si="19"/>
        <v>1846</v>
      </c>
      <c r="R66" s="158">
        <f t="shared" si="19"/>
        <v>1846</v>
      </c>
      <c r="S66" s="158">
        <f t="shared" si="19"/>
        <v>1846</v>
      </c>
      <c r="T66" s="158">
        <f t="shared" si="19"/>
        <v>1846</v>
      </c>
      <c r="U66" s="158">
        <f t="shared" si="19"/>
        <v>0</v>
      </c>
      <c r="V66" s="158">
        <f t="shared" si="19"/>
        <v>48626</v>
      </c>
      <c r="W66" s="158">
        <f t="shared" si="19"/>
        <v>0</v>
      </c>
      <c r="X66" s="158">
        <f t="shared" si="19"/>
        <v>0</v>
      </c>
      <c r="Y66" s="158">
        <f t="shared" si="19"/>
        <v>0</v>
      </c>
      <c r="Z66" s="158">
        <f t="shared" si="19"/>
        <v>0</v>
      </c>
      <c r="AA66" s="158">
        <f t="shared" si="19"/>
        <v>1846</v>
      </c>
      <c r="AB66" s="158">
        <f t="shared" si="19"/>
        <v>0</v>
      </c>
      <c r="AC66" s="158">
        <f t="shared" si="19"/>
        <v>0</v>
      </c>
      <c r="AD66" s="158">
        <f t="shared" si="19"/>
        <v>0</v>
      </c>
      <c r="AE66" s="158">
        <f t="shared" si="19"/>
        <v>46780</v>
      </c>
      <c r="AF66" s="158">
        <f t="shared" si="19"/>
        <v>46780</v>
      </c>
      <c r="AG66" s="158">
        <f t="shared" si="19"/>
        <v>0</v>
      </c>
      <c r="AH66" s="158">
        <f t="shared" si="19"/>
        <v>0</v>
      </c>
      <c r="AI66" s="158">
        <f t="shared" si="19"/>
        <v>14700</v>
      </c>
      <c r="AJ66" s="158">
        <f t="shared" si="19"/>
        <v>14700</v>
      </c>
      <c r="AK66" s="158">
        <f t="shared" si="19"/>
        <v>14700</v>
      </c>
      <c r="AL66" s="111"/>
      <c r="AM66" s="111"/>
      <c r="AN66" s="2">
        <f t="shared" si="3"/>
        <v>0</v>
      </c>
      <c r="AP66" s="142">
        <f t="shared" si="1"/>
        <v>0</v>
      </c>
    </row>
    <row r="67" spans="1:42" s="2" customFormat="1" ht="51" x14ac:dyDescent="0.25">
      <c r="A67" s="46">
        <v>1</v>
      </c>
      <c r="B67" s="116" t="s">
        <v>458</v>
      </c>
      <c r="C67" s="41">
        <v>8030969</v>
      </c>
      <c r="D67" s="46" t="s">
        <v>346</v>
      </c>
      <c r="E67" s="40" t="s">
        <v>347</v>
      </c>
      <c r="F67" s="110"/>
      <c r="G67" s="110"/>
      <c r="H67" s="105" t="s">
        <v>459</v>
      </c>
      <c r="I67" s="116">
        <v>14000</v>
      </c>
      <c r="J67" s="116">
        <v>10000</v>
      </c>
      <c r="K67" s="42">
        <v>514</v>
      </c>
      <c r="L67" s="42">
        <v>514</v>
      </c>
      <c r="M67" s="42"/>
      <c r="N67" s="42"/>
      <c r="O67" s="42">
        <v>514</v>
      </c>
      <c r="P67" s="42">
        <v>514</v>
      </c>
      <c r="Q67" s="42">
        <v>514</v>
      </c>
      <c r="R67" s="42">
        <v>514</v>
      </c>
      <c r="S67" s="42">
        <v>514</v>
      </c>
      <c r="T67" s="42">
        <v>514</v>
      </c>
      <c r="U67" s="111"/>
      <c r="V67" s="116">
        <v>10000</v>
      </c>
      <c r="W67" s="112"/>
      <c r="X67" s="111"/>
      <c r="Y67" s="111"/>
      <c r="Z67" s="111"/>
      <c r="AA67" s="42">
        <v>514</v>
      </c>
      <c r="AB67" s="113"/>
      <c r="AC67" s="111"/>
      <c r="AD67" s="111"/>
      <c r="AE67" s="42">
        <f t="shared" si="5"/>
        <v>9486</v>
      </c>
      <c r="AF67" s="42">
        <f t="shared" si="6"/>
        <v>9486</v>
      </c>
      <c r="AG67" s="111"/>
      <c r="AH67" s="111"/>
      <c r="AI67" s="42">
        <f t="shared" si="7"/>
        <v>3000</v>
      </c>
      <c r="AJ67" s="42">
        <v>3000</v>
      </c>
      <c r="AK67" s="42">
        <v>3000</v>
      </c>
      <c r="AL67" s="111"/>
      <c r="AM67" s="111"/>
      <c r="AN67" s="2">
        <f t="shared" si="3"/>
        <v>0</v>
      </c>
      <c r="AP67" s="142">
        <f t="shared" si="1"/>
        <v>0</v>
      </c>
    </row>
    <row r="68" spans="1:42" s="2" customFormat="1" ht="51" x14ac:dyDescent="0.25">
      <c r="A68" s="46">
        <v>2</v>
      </c>
      <c r="B68" s="116" t="s">
        <v>460</v>
      </c>
      <c r="C68" s="41">
        <v>8029261</v>
      </c>
      <c r="D68" s="46" t="s">
        <v>346</v>
      </c>
      <c r="E68" s="40" t="s">
        <v>347</v>
      </c>
      <c r="F68" s="110"/>
      <c r="G68" s="110"/>
      <c r="H68" s="105" t="s">
        <v>461</v>
      </c>
      <c r="I68" s="116">
        <v>12000</v>
      </c>
      <c r="J68" s="116">
        <v>8500</v>
      </c>
      <c r="K68" s="42">
        <v>539</v>
      </c>
      <c r="L68" s="42">
        <v>539</v>
      </c>
      <c r="M68" s="42"/>
      <c r="N68" s="42"/>
      <c r="O68" s="42">
        <v>539</v>
      </c>
      <c r="P68" s="42">
        <v>539</v>
      </c>
      <c r="Q68" s="42">
        <v>539</v>
      </c>
      <c r="R68" s="42">
        <v>539</v>
      </c>
      <c r="S68" s="42">
        <v>539</v>
      </c>
      <c r="T68" s="42">
        <v>539</v>
      </c>
      <c r="U68" s="111"/>
      <c r="V68" s="116">
        <v>8500</v>
      </c>
      <c r="W68" s="112"/>
      <c r="X68" s="111"/>
      <c r="Y68" s="111"/>
      <c r="Z68" s="111"/>
      <c r="AA68" s="42">
        <v>539</v>
      </c>
      <c r="AB68" s="113"/>
      <c r="AC68" s="111"/>
      <c r="AD68" s="111"/>
      <c r="AE68" s="42">
        <f t="shared" si="5"/>
        <v>7961</v>
      </c>
      <c r="AF68" s="42">
        <f t="shared" si="6"/>
        <v>7961</v>
      </c>
      <c r="AG68" s="111"/>
      <c r="AH68" s="111"/>
      <c r="AI68" s="42">
        <f t="shared" si="7"/>
        <v>2600</v>
      </c>
      <c r="AJ68" s="42">
        <v>2600</v>
      </c>
      <c r="AK68" s="42">
        <v>2600</v>
      </c>
      <c r="AL68" s="111"/>
      <c r="AM68" s="111"/>
      <c r="AN68" s="2">
        <f t="shared" si="3"/>
        <v>0</v>
      </c>
      <c r="AP68" s="142">
        <f t="shared" si="1"/>
        <v>0</v>
      </c>
    </row>
    <row r="69" spans="1:42" s="2" customFormat="1" ht="51" x14ac:dyDescent="0.25">
      <c r="A69" s="46">
        <v>3</v>
      </c>
      <c r="B69" s="116" t="s">
        <v>462</v>
      </c>
      <c r="C69" s="41">
        <v>8030970</v>
      </c>
      <c r="D69" s="46" t="s">
        <v>346</v>
      </c>
      <c r="E69" s="40" t="s">
        <v>347</v>
      </c>
      <c r="F69" s="110"/>
      <c r="G69" s="110"/>
      <c r="H69" s="105" t="s">
        <v>463</v>
      </c>
      <c r="I69" s="116">
        <v>14950</v>
      </c>
      <c r="J69" s="116">
        <v>12626</v>
      </c>
      <c r="K69" s="42">
        <v>519</v>
      </c>
      <c r="L69" s="42">
        <v>519</v>
      </c>
      <c r="M69" s="42"/>
      <c r="N69" s="42"/>
      <c r="O69" s="42">
        <v>519</v>
      </c>
      <c r="P69" s="42">
        <v>519</v>
      </c>
      <c r="Q69" s="42">
        <v>519</v>
      </c>
      <c r="R69" s="42">
        <v>519</v>
      </c>
      <c r="S69" s="42">
        <v>519</v>
      </c>
      <c r="T69" s="42">
        <v>519</v>
      </c>
      <c r="U69" s="111"/>
      <c r="V69" s="116">
        <v>12626</v>
      </c>
      <c r="W69" s="112"/>
      <c r="X69" s="111"/>
      <c r="Y69" s="111"/>
      <c r="Z69" s="111"/>
      <c r="AA69" s="42">
        <v>519</v>
      </c>
      <c r="AB69" s="113"/>
      <c r="AC69" s="111"/>
      <c r="AD69" s="111"/>
      <c r="AE69" s="42">
        <f t="shared" si="5"/>
        <v>12107</v>
      </c>
      <c r="AF69" s="42">
        <f t="shared" si="6"/>
        <v>12107</v>
      </c>
      <c r="AG69" s="111"/>
      <c r="AH69" s="111"/>
      <c r="AI69" s="42">
        <f t="shared" si="7"/>
        <v>3800</v>
      </c>
      <c r="AJ69" s="42">
        <v>3800</v>
      </c>
      <c r="AK69" s="42">
        <v>3800</v>
      </c>
      <c r="AL69" s="111"/>
      <c r="AM69" s="111"/>
      <c r="AN69" s="2">
        <f t="shared" si="3"/>
        <v>0</v>
      </c>
      <c r="AP69" s="142">
        <f t="shared" si="1"/>
        <v>0</v>
      </c>
    </row>
    <row r="70" spans="1:42" s="2" customFormat="1" ht="51" x14ac:dyDescent="0.25">
      <c r="A70" s="46">
        <v>4</v>
      </c>
      <c r="B70" s="116" t="s">
        <v>464</v>
      </c>
      <c r="C70" s="41">
        <v>8041532</v>
      </c>
      <c r="D70" s="46" t="s">
        <v>346</v>
      </c>
      <c r="E70" s="40" t="s">
        <v>347</v>
      </c>
      <c r="F70" s="110"/>
      <c r="G70" s="110"/>
      <c r="H70" s="105" t="s">
        <v>465</v>
      </c>
      <c r="I70" s="116">
        <v>20000</v>
      </c>
      <c r="J70" s="116">
        <v>17500</v>
      </c>
      <c r="K70" s="42">
        <v>274</v>
      </c>
      <c r="L70" s="42">
        <v>274</v>
      </c>
      <c r="M70" s="42"/>
      <c r="N70" s="42"/>
      <c r="O70" s="42">
        <v>274</v>
      </c>
      <c r="P70" s="42">
        <v>274</v>
      </c>
      <c r="Q70" s="42">
        <v>274</v>
      </c>
      <c r="R70" s="42">
        <v>274</v>
      </c>
      <c r="S70" s="42">
        <v>274</v>
      </c>
      <c r="T70" s="42">
        <v>274</v>
      </c>
      <c r="U70" s="111"/>
      <c r="V70" s="116">
        <v>17500</v>
      </c>
      <c r="W70" s="112"/>
      <c r="X70" s="111"/>
      <c r="Y70" s="111"/>
      <c r="Z70" s="111"/>
      <c r="AA70" s="42">
        <v>274</v>
      </c>
      <c r="AB70" s="113"/>
      <c r="AC70" s="111"/>
      <c r="AD70" s="111"/>
      <c r="AE70" s="42">
        <f t="shared" si="5"/>
        <v>17226</v>
      </c>
      <c r="AF70" s="42">
        <f t="shared" si="6"/>
        <v>17226</v>
      </c>
      <c r="AG70" s="111"/>
      <c r="AH70" s="111"/>
      <c r="AI70" s="42">
        <f t="shared" si="7"/>
        <v>5300</v>
      </c>
      <c r="AJ70" s="42">
        <v>5300</v>
      </c>
      <c r="AK70" s="42">
        <v>5300</v>
      </c>
      <c r="AL70" s="111"/>
      <c r="AM70" s="111"/>
      <c r="AN70" s="2">
        <f t="shared" si="3"/>
        <v>0</v>
      </c>
      <c r="AP70" s="142">
        <f t="shared" si="1"/>
        <v>0</v>
      </c>
    </row>
    <row r="71" spans="1:42" s="2" customFormat="1" ht="18.75" x14ac:dyDescent="0.25">
      <c r="A71" s="106" t="s">
        <v>201</v>
      </c>
      <c r="B71" s="157" t="s">
        <v>466</v>
      </c>
      <c r="C71" s="41"/>
      <c r="D71" s="106"/>
      <c r="E71" s="106"/>
      <c r="F71" s="110"/>
      <c r="G71" s="110"/>
      <c r="H71" s="105"/>
      <c r="I71" s="158">
        <f>SUM(I72:I76)</f>
        <v>48165</v>
      </c>
      <c r="J71" s="158">
        <f t="shared" ref="J71:AJ71" si="20">SUM(J72:J76)</f>
        <v>43265</v>
      </c>
      <c r="K71" s="158">
        <f t="shared" si="20"/>
        <v>1907</v>
      </c>
      <c r="L71" s="158">
        <f t="shared" si="20"/>
        <v>1907</v>
      </c>
      <c r="M71" s="158">
        <f t="shared" si="20"/>
        <v>0</v>
      </c>
      <c r="N71" s="158">
        <f t="shared" si="20"/>
        <v>0</v>
      </c>
      <c r="O71" s="158">
        <f t="shared" si="20"/>
        <v>1907</v>
      </c>
      <c r="P71" s="158">
        <f t="shared" si="20"/>
        <v>1907</v>
      </c>
      <c r="Q71" s="158">
        <f t="shared" si="20"/>
        <v>1907</v>
      </c>
      <c r="R71" s="158">
        <f t="shared" si="20"/>
        <v>1907</v>
      </c>
      <c r="S71" s="158">
        <f t="shared" si="20"/>
        <v>1907</v>
      </c>
      <c r="T71" s="158">
        <f t="shared" si="20"/>
        <v>1907</v>
      </c>
      <c r="U71" s="158">
        <f t="shared" si="20"/>
        <v>0</v>
      </c>
      <c r="V71" s="158">
        <f t="shared" si="20"/>
        <v>43265</v>
      </c>
      <c r="W71" s="158">
        <f t="shared" si="20"/>
        <v>0</v>
      </c>
      <c r="X71" s="158">
        <f t="shared" si="20"/>
        <v>0</v>
      </c>
      <c r="Y71" s="158">
        <f t="shared" si="20"/>
        <v>0</v>
      </c>
      <c r="Z71" s="158">
        <f t="shared" si="20"/>
        <v>0</v>
      </c>
      <c r="AA71" s="158">
        <f t="shared" si="20"/>
        <v>1907</v>
      </c>
      <c r="AB71" s="158">
        <f t="shared" si="20"/>
        <v>0</v>
      </c>
      <c r="AC71" s="158">
        <f t="shared" si="20"/>
        <v>0</v>
      </c>
      <c r="AD71" s="158">
        <f t="shared" si="20"/>
        <v>0</v>
      </c>
      <c r="AE71" s="158">
        <f t="shared" si="20"/>
        <v>41358</v>
      </c>
      <c r="AF71" s="158">
        <f t="shared" si="20"/>
        <v>41358</v>
      </c>
      <c r="AG71" s="158">
        <f t="shared" si="20"/>
        <v>0</v>
      </c>
      <c r="AH71" s="158">
        <f t="shared" si="20"/>
        <v>0</v>
      </c>
      <c r="AI71" s="158">
        <f t="shared" si="20"/>
        <v>12900</v>
      </c>
      <c r="AJ71" s="158">
        <f t="shared" si="20"/>
        <v>12900</v>
      </c>
      <c r="AK71" s="158">
        <f>SUM(AK72:AK76)</f>
        <v>12900</v>
      </c>
      <c r="AL71" s="111"/>
      <c r="AM71" s="111"/>
      <c r="AN71" s="2">
        <f t="shared" si="3"/>
        <v>0</v>
      </c>
      <c r="AP71" s="142">
        <f t="shared" si="1"/>
        <v>0</v>
      </c>
    </row>
    <row r="72" spans="1:42" s="2" customFormat="1" ht="51" x14ac:dyDescent="0.25">
      <c r="A72" s="46">
        <v>1</v>
      </c>
      <c r="B72" s="45" t="s">
        <v>467</v>
      </c>
      <c r="C72" s="41">
        <v>8034541</v>
      </c>
      <c r="D72" s="46" t="s">
        <v>188</v>
      </c>
      <c r="E72" s="40" t="s">
        <v>189</v>
      </c>
      <c r="F72" s="110"/>
      <c r="G72" s="110"/>
      <c r="H72" s="105" t="s">
        <v>468</v>
      </c>
      <c r="I72" s="109">
        <v>8000</v>
      </c>
      <c r="J72" s="102">
        <v>8000</v>
      </c>
      <c r="K72" s="42">
        <v>384</v>
      </c>
      <c r="L72" s="42">
        <v>384</v>
      </c>
      <c r="M72" s="42"/>
      <c r="N72" s="42"/>
      <c r="O72" s="42">
        <v>384</v>
      </c>
      <c r="P72" s="42">
        <v>384</v>
      </c>
      <c r="Q72" s="42">
        <v>384</v>
      </c>
      <c r="R72" s="42">
        <v>384</v>
      </c>
      <c r="S72" s="42">
        <v>384</v>
      </c>
      <c r="T72" s="42">
        <v>384</v>
      </c>
      <c r="U72" s="111"/>
      <c r="V72" s="102">
        <v>8000</v>
      </c>
      <c r="W72" s="112"/>
      <c r="X72" s="111"/>
      <c r="Y72" s="111"/>
      <c r="Z72" s="111"/>
      <c r="AA72" s="42">
        <v>384</v>
      </c>
      <c r="AB72" s="113"/>
      <c r="AC72" s="111"/>
      <c r="AD72" s="111"/>
      <c r="AE72" s="42">
        <f t="shared" si="5"/>
        <v>7616</v>
      </c>
      <c r="AF72" s="42">
        <f t="shared" ref="AF72:AF79" si="21">V72-AA72</f>
        <v>7616</v>
      </c>
      <c r="AG72" s="111"/>
      <c r="AH72" s="111"/>
      <c r="AI72" s="42">
        <f t="shared" si="7"/>
        <v>2400</v>
      </c>
      <c r="AJ72" s="42">
        <v>2400</v>
      </c>
      <c r="AK72" s="42">
        <v>2400</v>
      </c>
      <c r="AL72" s="111"/>
      <c r="AM72" s="111"/>
      <c r="AN72" s="2">
        <f t="shared" si="3"/>
        <v>0</v>
      </c>
      <c r="AP72" s="142">
        <f t="shared" si="1"/>
        <v>0</v>
      </c>
    </row>
    <row r="73" spans="1:42" s="2" customFormat="1" ht="51" x14ac:dyDescent="0.25">
      <c r="A73" s="46">
        <v>2</v>
      </c>
      <c r="B73" s="45" t="s">
        <v>469</v>
      </c>
      <c r="C73" s="41">
        <v>8036459</v>
      </c>
      <c r="D73" s="46" t="s">
        <v>188</v>
      </c>
      <c r="E73" s="40" t="s">
        <v>189</v>
      </c>
      <c r="F73" s="110"/>
      <c r="G73" s="110"/>
      <c r="H73" s="105" t="s">
        <v>470</v>
      </c>
      <c r="I73" s="109">
        <v>6840</v>
      </c>
      <c r="J73" s="102">
        <v>6840</v>
      </c>
      <c r="K73" s="42">
        <v>373</v>
      </c>
      <c r="L73" s="42">
        <v>373</v>
      </c>
      <c r="M73" s="42"/>
      <c r="N73" s="42"/>
      <c r="O73" s="42">
        <v>373</v>
      </c>
      <c r="P73" s="42">
        <v>373</v>
      </c>
      <c r="Q73" s="42">
        <v>373</v>
      </c>
      <c r="R73" s="42">
        <v>373</v>
      </c>
      <c r="S73" s="42">
        <v>373</v>
      </c>
      <c r="T73" s="42">
        <v>373</v>
      </c>
      <c r="U73" s="111"/>
      <c r="V73" s="102">
        <v>6840</v>
      </c>
      <c r="W73" s="112"/>
      <c r="X73" s="111"/>
      <c r="Y73" s="111"/>
      <c r="Z73" s="111"/>
      <c r="AA73" s="42">
        <v>373</v>
      </c>
      <c r="AB73" s="113"/>
      <c r="AC73" s="111"/>
      <c r="AD73" s="111"/>
      <c r="AE73" s="42">
        <f t="shared" si="5"/>
        <v>6467</v>
      </c>
      <c r="AF73" s="42">
        <f t="shared" si="21"/>
        <v>6467</v>
      </c>
      <c r="AG73" s="111"/>
      <c r="AH73" s="111"/>
      <c r="AI73" s="42">
        <f t="shared" si="7"/>
        <v>2000</v>
      </c>
      <c r="AJ73" s="42">
        <v>2000</v>
      </c>
      <c r="AK73" s="42">
        <v>2000</v>
      </c>
      <c r="AL73" s="111"/>
      <c r="AM73" s="111"/>
      <c r="AN73" s="2">
        <f t="shared" si="3"/>
        <v>0</v>
      </c>
      <c r="AP73" s="142">
        <f t="shared" si="1"/>
        <v>0</v>
      </c>
    </row>
    <row r="74" spans="1:42" s="2" customFormat="1" ht="51" x14ac:dyDescent="0.25">
      <c r="A74" s="46">
        <v>3</v>
      </c>
      <c r="B74" s="45" t="s">
        <v>471</v>
      </c>
      <c r="C74" s="41">
        <v>7926677</v>
      </c>
      <c r="D74" s="46" t="s">
        <v>188</v>
      </c>
      <c r="E74" s="40" t="s">
        <v>189</v>
      </c>
      <c r="F74" s="110"/>
      <c r="G74" s="110"/>
      <c r="H74" s="105" t="s">
        <v>472</v>
      </c>
      <c r="I74" s="109">
        <v>10000</v>
      </c>
      <c r="J74" s="102">
        <v>10000</v>
      </c>
      <c r="K74" s="42">
        <v>302</v>
      </c>
      <c r="L74" s="42">
        <v>302</v>
      </c>
      <c r="M74" s="42"/>
      <c r="N74" s="42"/>
      <c r="O74" s="42">
        <v>302</v>
      </c>
      <c r="P74" s="42">
        <v>302</v>
      </c>
      <c r="Q74" s="42">
        <v>302</v>
      </c>
      <c r="R74" s="42">
        <v>302</v>
      </c>
      <c r="S74" s="42">
        <v>302</v>
      </c>
      <c r="T74" s="42">
        <v>302</v>
      </c>
      <c r="U74" s="111"/>
      <c r="V74" s="102">
        <v>10000</v>
      </c>
      <c r="W74" s="112"/>
      <c r="X74" s="111"/>
      <c r="Y74" s="111"/>
      <c r="Z74" s="111"/>
      <c r="AA74" s="42">
        <v>302</v>
      </c>
      <c r="AB74" s="113"/>
      <c r="AC74" s="111"/>
      <c r="AD74" s="111"/>
      <c r="AE74" s="42">
        <f t="shared" si="5"/>
        <v>9698</v>
      </c>
      <c r="AF74" s="42">
        <f t="shared" si="21"/>
        <v>9698</v>
      </c>
      <c r="AG74" s="111"/>
      <c r="AH74" s="111"/>
      <c r="AI74" s="42">
        <f t="shared" si="7"/>
        <v>3000</v>
      </c>
      <c r="AJ74" s="42">
        <v>3000</v>
      </c>
      <c r="AK74" s="42">
        <v>3000</v>
      </c>
      <c r="AL74" s="111"/>
      <c r="AM74" s="111"/>
      <c r="AN74" s="2">
        <f t="shared" si="3"/>
        <v>0</v>
      </c>
      <c r="AP74" s="142">
        <f t="shared" si="1"/>
        <v>0</v>
      </c>
    </row>
    <row r="75" spans="1:42" s="2" customFormat="1" ht="51" x14ac:dyDescent="0.25">
      <c r="A75" s="46">
        <v>4</v>
      </c>
      <c r="B75" s="45" t="s">
        <v>473</v>
      </c>
      <c r="C75" s="41">
        <v>8037201</v>
      </c>
      <c r="D75" s="46" t="s">
        <v>188</v>
      </c>
      <c r="E75" s="40" t="s">
        <v>189</v>
      </c>
      <c r="F75" s="110"/>
      <c r="G75" s="110"/>
      <c r="H75" s="105" t="s">
        <v>474</v>
      </c>
      <c r="I75" s="109">
        <v>13325</v>
      </c>
      <c r="J75" s="102">
        <v>8425</v>
      </c>
      <c r="K75" s="42">
        <v>508</v>
      </c>
      <c r="L75" s="42">
        <v>508</v>
      </c>
      <c r="M75" s="42"/>
      <c r="N75" s="42"/>
      <c r="O75" s="42">
        <v>508</v>
      </c>
      <c r="P75" s="42">
        <v>508</v>
      </c>
      <c r="Q75" s="42">
        <v>508</v>
      </c>
      <c r="R75" s="42">
        <v>508</v>
      </c>
      <c r="S75" s="42">
        <v>508</v>
      </c>
      <c r="T75" s="42">
        <v>508</v>
      </c>
      <c r="U75" s="111"/>
      <c r="V75" s="102">
        <v>8425</v>
      </c>
      <c r="W75" s="112"/>
      <c r="X75" s="111"/>
      <c r="Y75" s="111"/>
      <c r="Z75" s="111"/>
      <c r="AA75" s="42">
        <v>508</v>
      </c>
      <c r="AB75" s="113"/>
      <c r="AC75" s="111"/>
      <c r="AD75" s="111"/>
      <c r="AE75" s="42">
        <f t="shared" si="5"/>
        <v>7917</v>
      </c>
      <c r="AF75" s="42">
        <f t="shared" si="21"/>
        <v>7917</v>
      </c>
      <c r="AG75" s="111"/>
      <c r="AH75" s="111"/>
      <c r="AI75" s="42">
        <f t="shared" si="7"/>
        <v>2500</v>
      </c>
      <c r="AJ75" s="42">
        <v>2500</v>
      </c>
      <c r="AK75" s="42">
        <v>2500</v>
      </c>
      <c r="AL75" s="111"/>
      <c r="AM75" s="111"/>
      <c r="AN75" s="2">
        <f t="shared" si="3"/>
        <v>0</v>
      </c>
      <c r="AP75" s="142">
        <f t="shared" ref="AP75:AP80" si="22">AI75-AK75</f>
        <v>0</v>
      </c>
    </row>
    <row r="76" spans="1:42" s="2" customFormat="1" ht="51" x14ac:dyDescent="0.25">
      <c r="A76" s="46">
        <v>5</v>
      </c>
      <c r="B76" s="45" t="s">
        <v>475</v>
      </c>
      <c r="C76" s="41">
        <v>8022181</v>
      </c>
      <c r="D76" s="46" t="s">
        <v>188</v>
      </c>
      <c r="E76" s="40" t="s">
        <v>189</v>
      </c>
      <c r="F76" s="110"/>
      <c r="G76" s="110"/>
      <c r="H76" s="105" t="s">
        <v>476</v>
      </c>
      <c r="I76" s="109">
        <v>10000</v>
      </c>
      <c r="J76" s="102">
        <v>10000</v>
      </c>
      <c r="K76" s="42">
        <v>340</v>
      </c>
      <c r="L76" s="42">
        <v>340</v>
      </c>
      <c r="M76" s="42"/>
      <c r="N76" s="42"/>
      <c r="O76" s="42">
        <v>340</v>
      </c>
      <c r="P76" s="42">
        <v>340</v>
      </c>
      <c r="Q76" s="42">
        <v>340</v>
      </c>
      <c r="R76" s="42">
        <v>340</v>
      </c>
      <c r="S76" s="42">
        <v>340</v>
      </c>
      <c r="T76" s="42">
        <v>340</v>
      </c>
      <c r="U76" s="111"/>
      <c r="V76" s="102">
        <v>10000</v>
      </c>
      <c r="W76" s="112"/>
      <c r="X76" s="111"/>
      <c r="Y76" s="111"/>
      <c r="Z76" s="111"/>
      <c r="AA76" s="42">
        <v>340</v>
      </c>
      <c r="AB76" s="113"/>
      <c r="AC76" s="111"/>
      <c r="AD76" s="111"/>
      <c r="AE76" s="42">
        <f t="shared" si="5"/>
        <v>9660</v>
      </c>
      <c r="AF76" s="42">
        <f t="shared" si="21"/>
        <v>9660</v>
      </c>
      <c r="AG76" s="111"/>
      <c r="AH76" s="111"/>
      <c r="AI76" s="42">
        <f t="shared" si="7"/>
        <v>3000</v>
      </c>
      <c r="AJ76" s="42">
        <v>3000</v>
      </c>
      <c r="AK76" s="42">
        <v>3000</v>
      </c>
      <c r="AL76" s="111"/>
      <c r="AM76" s="111"/>
      <c r="AN76" s="2">
        <f t="shared" ref="AN76:AN80" si="23">AK76-AI76</f>
        <v>0</v>
      </c>
      <c r="AP76" s="142">
        <f t="shared" si="22"/>
        <v>0</v>
      </c>
    </row>
    <row r="77" spans="1:42" s="2" customFormat="1" ht="18.75" x14ac:dyDescent="0.25">
      <c r="A77" s="106" t="s">
        <v>211</v>
      </c>
      <c r="B77" s="157" t="s">
        <v>477</v>
      </c>
      <c r="C77" s="41"/>
      <c r="D77" s="106"/>
      <c r="E77" s="106"/>
      <c r="F77" s="110"/>
      <c r="G77" s="110"/>
      <c r="H77" s="105"/>
      <c r="I77" s="158">
        <f t="shared" ref="I77:AL77" si="24">SUM(I78:I80)</f>
        <v>89000</v>
      </c>
      <c r="J77" s="158">
        <f t="shared" si="24"/>
        <v>89000</v>
      </c>
      <c r="K77" s="158">
        <f t="shared" si="24"/>
        <v>1805</v>
      </c>
      <c r="L77" s="158">
        <f t="shared" si="24"/>
        <v>1805</v>
      </c>
      <c r="M77" s="158">
        <f t="shared" si="24"/>
        <v>95</v>
      </c>
      <c r="N77" s="158">
        <f t="shared" si="24"/>
        <v>95</v>
      </c>
      <c r="O77" s="158">
        <f t="shared" si="24"/>
        <v>1083</v>
      </c>
      <c r="P77" s="158">
        <f t="shared" si="24"/>
        <v>1083</v>
      </c>
      <c r="Q77" s="158">
        <f t="shared" si="24"/>
        <v>1305</v>
      </c>
      <c r="R77" s="158">
        <f t="shared" si="24"/>
        <v>1305</v>
      </c>
      <c r="S77" s="158">
        <f t="shared" si="24"/>
        <v>1805</v>
      </c>
      <c r="T77" s="158">
        <f t="shared" si="24"/>
        <v>1805</v>
      </c>
      <c r="U77" s="158">
        <f t="shared" si="24"/>
        <v>0</v>
      </c>
      <c r="V77" s="158">
        <f t="shared" si="24"/>
        <v>89000</v>
      </c>
      <c r="W77" s="158">
        <f t="shared" si="24"/>
        <v>0</v>
      </c>
      <c r="X77" s="158">
        <f t="shared" si="24"/>
        <v>0</v>
      </c>
      <c r="Y77" s="158">
        <f t="shared" si="24"/>
        <v>0</v>
      </c>
      <c r="Z77" s="158">
        <f t="shared" si="24"/>
        <v>0</v>
      </c>
      <c r="AA77" s="158">
        <f t="shared" si="24"/>
        <v>1305</v>
      </c>
      <c r="AB77" s="158">
        <f t="shared" si="24"/>
        <v>0</v>
      </c>
      <c r="AC77" s="158">
        <f t="shared" si="24"/>
        <v>0</v>
      </c>
      <c r="AD77" s="158">
        <f t="shared" si="24"/>
        <v>0</v>
      </c>
      <c r="AE77" s="158">
        <f t="shared" si="24"/>
        <v>87195</v>
      </c>
      <c r="AF77" s="158">
        <f t="shared" si="24"/>
        <v>87195</v>
      </c>
      <c r="AG77" s="158">
        <f t="shared" si="24"/>
        <v>0</v>
      </c>
      <c r="AH77" s="158">
        <f t="shared" si="24"/>
        <v>0</v>
      </c>
      <c r="AI77" s="158">
        <f t="shared" si="24"/>
        <v>28700</v>
      </c>
      <c r="AJ77" s="158">
        <f t="shared" si="24"/>
        <v>26700</v>
      </c>
      <c r="AK77" s="158">
        <f t="shared" si="24"/>
        <v>28700</v>
      </c>
      <c r="AL77" s="158">
        <f t="shared" si="24"/>
        <v>0</v>
      </c>
      <c r="AM77" s="111"/>
      <c r="AN77" s="2">
        <f t="shared" si="23"/>
        <v>0</v>
      </c>
      <c r="AP77" s="142">
        <f t="shared" si="22"/>
        <v>0</v>
      </c>
    </row>
    <row r="78" spans="1:42" s="2" customFormat="1" ht="38.25" x14ac:dyDescent="0.25">
      <c r="A78" s="46">
        <v>1</v>
      </c>
      <c r="B78" s="38" t="s">
        <v>478</v>
      </c>
      <c r="C78" s="41">
        <v>7940849</v>
      </c>
      <c r="D78" s="46" t="s">
        <v>40</v>
      </c>
      <c r="E78" s="80" t="s">
        <v>42</v>
      </c>
      <c r="F78" s="110"/>
      <c r="G78" s="110"/>
      <c r="H78" s="105" t="s">
        <v>479</v>
      </c>
      <c r="I78" s="102">
        <v>60000</v>
      </c>
      <c r="J78" s="102">
        <v>60000</v>
      </c>
      <c r="K78" s="42">
        <v>1021</v>
      </c>
      <c r="L78" s="42">
        <v>1021</v>
      </c>
      <c r="M78" s="42">
        <v>4</v>
      </c>
      <c r="N78" s="42">
        <v>4</v>
      </c>
      <c r="O78" s="42">
        <f>K78*0.6</f>
        <v>612.6</v>
      </c>
      <c r="P78" s="42">
        <f>L78*0.6</f>
        <v>612.6</v>
      </c>
      <c r="Q78" s="42">
        <v>521</v>
      </c>
      <c r="R78" s="42">
        <v>521</v>
      </c>
      <c r="S78" s="42">
        <v>1021</v>
      </c>
      <c r="T78" s="42">
        <v>1021</v>
      </c>
      <c r="U78" s="111"/>
      <c r="V78" s="102">
        <v>60000</v>
      </c>
      <c r="W78" s="112"/>
      <c r="X78" s="111"/>
      <c r="Y78" s="111"/>
      <c r="Z78" s="111"/>
      <c r="AA78" s="42">
        <v>521</v>
      </c>
      <c r="AB78" s="113"/>
      <c r="AC78" s="111"/>
      <c r="AD78" s="111"/>
      <c r="AE78" s="42">
        <f t="shared" si="5"/>
        <v>58979</v>
      </c>
      <c r="AF78" s="42">
        <f>J78-T78</f>
        <v>58979</v>
      </c>
      <c r="AG78" s="111"/>
      <c r="AH78" s="111"/>
      <c r="AI78" s="42">
        <v>20000</v>
      </c>
      <c r="AJ78" s="42">
        <v>18000</v>
      </c>
      <c r="AK78" s="42">
        <v>20000</v>
      </c>
      <c r="AL78" s="111"/>
      <c r="AM78" s="111"/>
      <c r="AN78" s="2">
        <f t="shared" si="23"/>
        <v>0</v>
      </c>
      <c r="AP78" s="142">
        <f t="shared" si="22"/>
        <v>0</v>
      </c>
    </row>
    <row r="79" spans="1:42" s="2" customFormat="1" ht="38.25" x14ac:dyDescent="0.25">
      <c r="A79" s="46">
        <v>2</v>
      </c>
      <c r="B79" s="38" t="s">
        <v>480</v>
      </c>
      <c r="C79" s="41">
        <v>7940848</v>
      </c>
      <c r="D79" s="46" t="s">
        <v>40</v>
      </c>
      <c r="E79" s="80" t="s">
        <v>42</v>
      </c>
      <c r="F79" s="110"/>
      <c r="G79" s="110"/>
      <c r="H79" s="105" t="s">
        <v>481</v>
      </c>
      <c r="I79" s="102">
        <v>18000</v>
      </c>
      <c r="J79" s="102">
        <v>18000</v>
      </c>
      <c r="K79" s="42">
        <v>313</v>
      </c>
      <c r="L79" s="42">
        <v>313</v>
      </c>
      <c r="M79" s="42">
        <v>91</v>
      </c>
      <c r="N79" s="42">
        <v>91</v>
      </c>
      <c r="O79" s="42">
        <f t="shared" ref="O79:P79" si="25">K79*0.6</f>
        <v>187.79999999999998</v>
      </c>
      <c r="P79" s="42">
        <f t="shared" si="25"/>
        <v>187.79999999999998</v>
      </c>
      <c r="Q79" s="42">
        <v>313</v>
      </c>
      <c r="R79" s="42">
        <v>313</v>
      </c>
      <c r="S79" s="42">
        <v>313</v>
      </c>
      <c r="T79" s="42">
        <v>313</v>
      </c>
      <c r="U79" s="111"/>
      <c r="V79" s="102">
        <v>18000</v>
      </c>
      <c r="W79" s="112"/>
      <c r="X79" s="111"/>
      <c r="Y79" s="111"/>
      <c r="Z79" s="111"/>
      <c r="AA79" s="42">
        <v>313</v>
      </c>
      <c r="AB79" s="113"/>
      <c r="AC79" s="111"/>
      <c r="AD79" s="111"/>
      <c r="AE79" s="42">
        <f t="shared" si="5"/>
        <v>17687</v>
      </c>
      <c r="AF79" s="42">
        <f t="shared" si="21"/>
        <v>17687</v>
      </c>
      <c r="AG79" s="111"/>
      <c r="AH79" s="111"/>
      <c r="AI79" s="42">
        <f t="shared" si="7"/>
        <v>5400</v>
      </c>
      <c r="AJ79" s="42">
        <v>5400</v>
      </c>
      <c r="AK79" s="42">
        <v>5400</v>
      </c>
      <c r="AL79" s="111"/>
      <c r="AM79" s="111"/>
      <c r="AN79" s="2">
        <f t="shared" si="23"/>
        <v>0</v>
      </c>
      <c r="AP79" s="142">
        <f t="shared" si="22"/>
        <v>0</v>
      </c>
    </row>
    <row r="80" spans="1:42" s="2" customFormat="1" ht="51" x14ac:dyDescent="0.25">
      <c r="A80" s="46">
        <v>3</v>
      </c>
      <c r="B80" s="38" t="s">
        <v>482</v>
      </c>
      <c r="C80" s="41">
        <v>7940853</v>
      </c>
      <c r="D80" s="46" t="s">
        <v>172</v>
      </c>
      <c r="E80" s="80" t="s">
        <v>42</v>
      </c>
      <c r="F80" s="110"/>
      <c r="G80" s="110"/>
      <c r="H80" s="105" t="s">
        <v>483</v>
      </c>
      <c r="I80" s="102">
        <v>11000</v>
      </c>
      <c r="J80" s="102">
        <v>11000</v>
      </c>
      <c r="K80" s="42">
        <v>471</v>
      </c>
      <c r="L80" s="42">
        <v>471</v>
      </c>
      <c r="M80" s="42"/>
      <c r="N80" s="42"/>
      <c r="O80" s="42">
        <f>K80*0.6</f>
        <v>282.59999999999997</v>
      </c>
      <c r="P80" s="42">
        <f>L80*0.6</f>
        <v>282.59999999999997</v>
      </c>
      <c r="Q80" s="42">
        <v>471</v>
      </c>
      <c r="R80" s="42">
        <v>471</v>
      </c>
      <c r="S80" s="42">
        <v>471</v>
      </c>
      <c r="T80" s="42">
        <v>471</v>
      </c>
      <c r="U80" s="111"/>
      <c r="V80" s="102">
        <v>11000</v>
      </c>
      <c r="W80" s="112"/>
      <c r="X80" s="111"/>
      <c r="Y80" s="111"/>
      <c r="Z80" s="111"/>
      <c r="AA80" s="42">
        <v>471</v>
      </c>
      <c r="AB80" s="113"/>
      <c r="AC80" s="111"/>
      <c r="AD80" s="111"/>
      <c r="AE80" s="42">
        <f>AF80</f>
        <v>10529</v>
      </c>
      <c r="AF80" s="42">
        <f>V80-AA80</f>
        <v>10529</v>
      </c>
      <c r="AG80" s="111"/>
      <c r="AH80" s="111"/>
      <c r="AI80" s="42">
        <f>AJ80</f>
        <v>3300</v>
      </c>
      <c r="AJ80" s="42">
        <v>3300</v>
      </c>
      <c r="AK80" s="42">
        <v>3300</v>
      </c>
      <c r="AL80" s="111"/>
      <c r="AM80" s="111"/>
      <c r="AN80" s="2">
        <f t="shared" si="23"/>
        <v>0</v>
      </c>
      <c r="AP80" s="142">
        <f t="shared" si="22"/>
        <v>0</v>
      </c>
    </row>
    <row r="81" spans="1:42" s="2" customFormat="1" ht="18.75" x14ac:dyDescent="0.25">
      <c r="A81" s="106" t="s">
        <v>216</v>
      </c>
      <c r="B81" s="157" t="s">
        <v>484</v>
      </c>
      <c r="C81" s="41"/>
      <c r="D81" s="157"/>
      <c r="E81" s="157"/>
      <c r="F81" s="110"/>
      <c r="G81" s="110"/>
      <c r="H81" s="105"/>
      <c r="I81" s="161">
        <f>SUM(I82)</f>
        <v>14800</v>
      </c>
      <c r="J81" s="161">
        <f t="shared" ref="J81:AM81" si="26">SUM(J82)</f>
        <v>14800</v>
      </c>
      <c r="K81" s="161">
        <f t="shared" si="26"/>
        <v>0</v>
      </c>
      <c r="L81" s="161">
        <f t="shared" si="26"/>
        <v>0</v>
      </c>
      <c r="M81" s="161">
        <f t="shared" si="26"/>
        <v>0</v>
      </c>
      <c r="N81" s="161">
        <f t="shared" si="26"/>
        <v>0</v>
      </c>
      <c r="O81" s="161" t="e">
        <f t="shared" si="26"/>
        <v>#VALUE!</v>
      </c>
      <c r="P81" s="161">
        <f t="shared" si="26"/>
        <v>0</v>
      </c>
      <c r="Q81" s="161">
        <f t="shared" si="26"/>
        <v>0</v>
      </c>
      <c r="R81" s="161">
        <f t="shared" si="26"/>
        <v>0</v>
      </c>
      <c r="S81" s="161">
        <f t="shared" si="26"/>
        <v>0</v>
      </c>
      <c r="T81" s="161">
        <f t="shared" si="26"/>
        <v>0</v>
      </c>
      <c r="U81" s="161">
        <f t="shared" si="26"/>
        <v>1600</v>
      </c>
      <c r="V81" s="161">
        <f t="shared" si="26"/>
        <v>0</v>
      </c>
      <c r="W81" s="161">
        <f t="shared" si="26"/>
        <v>0</v>
      </c>
      <c r="X81" s="161">
        <f t="shared" si="26"/>
        <v>0</v>
      </c>
      <c r="Y81" s="161">
        <f t="shared" si="26"/>
        <v>0</v>
      </c>
      <c r="Z81" s="161">
        <f t="shared" si="26"/>
        <v>0</v>
      </c>
      <c r="AA81" s="161">
        <f t="shared" si="26"/>
        <v>0</v>
      </c>
      <c r="AB81" s="161">
        <f t="shared" si="26"/>
        <v>0</v>
      </c>
      <c r="AC81" s="161">
        <f t="shared" si="26"/>
        <v>0</v>
      </c>
      <c r="AD81" s="161">
        <f t="shared" si="26"/>
        <v>0</v>
      </c>
      <c r="AE81" s="161">
        <f t="shared" si="26"/>
        <v>0</v>
      </c>
      <c r="AF81" s="161">
        <f t="shared" si="26"/>
        <v>0</v>
      </c>
      <c r="AG81" s="161">
        <f t="shared" si="26"/>
        <v>0</v>
      </c>
      <c r="AH81" s="161">
        <f t="shared" si="26"/>
        <v>0</v>
      </c>
      <c r="AI81" s="161">
        <f t="shared" si="26"/>
        <v>1600</v>
      </c>
      <c r="AJ81" s="161">
        <f t="shared" si="26"/>
        <v>0</v>
      </c>
      <c r="AK81" s="161">
        <f t="shared" si="26"/>
        <v>0</v>
      </c>
      <c r="AL81" s="161">
        <f t="shared" si="26"/>
        <v>1600</v>
      </c>
      <c r="AM81" s="161">
        <f t="shared" si="26"/>
        <v>0</v>
      </c>
      <c r="AP81" s="142"/>
    </row>
    <row r="82" spans="1:42" s="2" customFormat="1" ht="51" x14ac:dyDescent="0.25">
      <c r="A82" s="46">
        <v>1</v>
      </c>
      <c r="B82" s="38" t="s">
        <v>485</v>
      </c>
      <c r="C82" s="41"/>
      <c r="D82" s="46" t="s">
        <v>319</v>
      </c>
      <c r="E82" s="80" t="s">
        <v>484</v>
      </c>
      <c r="F82" s="110"/>
      <c r="G82" s="110">
        <v>14800</v>
      </c>
      <c r="H82" s="105" t="s">
        <v>486</v>
      </c>
      <c r="I82" s="102">
        <v>14800</v>
      </c>
      <c r="J82" s="102">
        <v>14800</v>
      </c>
      <c r="K82" s="42"/>
      <c r="L82" s="42"/>
      <c r="M82" s="42"/>
      <c r="N82" s="42"/>
      <c r="O82" s="42" t="e">
        <f t="shared" ref="O82" si="27">H82-K82</f>
        <v>#VALUE!</v>
      </c>
      <c r="P82" s="42"/>
      <c r="Q82" s="42"/>
      <c r="R82" s="42"/>
      <c r="S82" s="42"/>
      <c r="T82" s="42"/>
      <c r="U82" s="111">
        <v>1600</v>
      </c>
      <c r="V82" s="102"/>
      <c r="W82" s="112"/>
      <c r="X82" s="111"/>
      <c r="Y82" s="111"/>
      <c r="Z82" s="111"/>
      <c r="AA82" s="42"/>
      <c r="AB82" s="113"/>
      <c r="AC82" s="111"/>
      <c r="AD82" s="111"/>
      <c r="AE82" s="42"/>
      <c r="AF82" s="42"/>
      <c r="AG82" s="111"/>
      <c r="AH82" s="111"/>
      <c r="AI82" s="42">
        <f>AK82+AL82</f>
        <v>1600</v>
      </c>
      <c r="AJ82" s="42"/>
      <c r="AK82" s="42"/>
      <c r="AL82" s="42">
        <v>1600</v>
      </c>
      <c r="AM82" s="111"/>
      <c r="AP82" s="142"/>
    </row>
    <row r="83" spans="1:42" s="2" customFormat="1" ht="18.75" x14ac:dyDescent="0.25">
      <c r="A83" s="106" t="s">
        <v>487</v>
      </c>
      <c r="B83" s="149" t="s">
        <v>488</v>
      </c>
      <c r="C83" s="41"/>
      <c r="D83" s="106"/>
      <c r="E83" s="106"/>
      <c r="F83" s="110"/>
      <c r="G83" s="110"/>
      <c r="H83" s="105"/>
      <c r="I83" s="150">
        <f>+I84+I86+I89+I91+I94+I96</f>
        <v>164223</v>
      </c>
      <c r="J83" s="150">
        <f>+J84+J86+J89+J91+J94+J96</f>
        <v>156223</v>
      </c>
      <c r="K83" s="150">
        <f>+K84+K86+K89+K91+K94+K96</f>
        <v>6283</v>
      </c>
      <c r="L83" s="150">
        <f>+L84+L86+L89+L91+L94+L96</f>
        <v>6283</v>
      </c>
      <c r="M83" s="150" t="e">
        <f>+M84+M86+#REF!+M89+M91+M94+M96+#REF!</f>
        <v>#REF!</v>
      </c>
      <c r="N83" s="150" t="e">
        <f>+N84+N86+#REF!+N89+N91+N94+N96+#REF!</f>
        <v>#REF!</v>
      </c>
      <c r="O83" s="150" t="e">
        <f>+O84+O86+#REF!+O89+O91+O94+O96+#REF!</f>
        <v>#REF!</v>
      </c>
      <c r="P83" s="150" t="e">
        <f>+P84+P86+#REF!+P89+P91+P94+P96+#REF!</f>
        <v>#REF!</v>
      </c>
      <c r="Q83" s="150" t="e">
        <f>+Q84+Q86+#REF!+Q89+Q91+Q94+Q96+#REF!</f>
        <v>#REF!</v>
      </c>
      <c r="R83" s="150" t="e">
        <f>+R84+R86+#REF!+R89+R91+R94+R96+#REF!</f>
        <v>#REF!</v>
      </c>
      <c r="S83" s="150">
        <f>+S84+S86+S89+S91+S94+S96</f>
        <v>6283</v>
      </c>
      <c r="T83" s="150">
        <f>+T84+T86+T89+T91+T94+T96</f>
        <v>6283</v>
      </c>
      <c r="U83" s="150" t="e">
        <f>+U84+U86+#REF!+U89+U91+U94+U96+#REF!</f>
        <v>#REF!</v>
      </c>
      <c r="V83" s="150" t="e">
        <f>+V84+V86+#REF!+V89+V91+V94+V96+#REF!</f>
        <v>#REF!</v>
      </c>
      <c r="W83" s="150" t="e">
        <f>+W84+W86+#REF!+W89+W91+W94+W96+#REF!</f>
        <v>#REF!</v>
      </c>
      <c r="X83" s="150" t="e">
        <f>+X84+X86+#REF!+X89+X91+X94+X96+#REF!</f>
        <v>#REF!</v>
      </c>
      <c r="Y83" s="150" t="e">
        <f>+Y84+Y86+#REF!+Y89+Y91+Y94+Y96+#REF!</f>
        <v>#REF!</v>
      </c>
      <c r="Z83" s="150" t="e">
        <f>+Z84+Z86+#REF!+Z89+Z91+Z94+Z96+#REF!</f>
        <v>#REF!</v>
      </c>
      <c r="AA83" s="150" t="e">
        <f>+AA84+AA86+#REF!+AA89+AA91+AA94+AA96+#REF!</f>
        <v>#REF!</v>
      </c>
      <c r="AB83" s="150" t="e">
        <f>+AB84+AB86+#REF!+AB89+AB91+AB94+AB96+#REF!</f>
        <v>#REF!</v>
      </c>
      <c r="AC83" s="150" t="e">
        <f>+AC84+AC86+#REF!+AC89+AC91+AC94+AC96+#REF!</f>
        <v>#REF!</v>
      </c>
      <c r="AD83" s="150" t="e">
        <f>+AD84+AD86+#REF!+AD89+AD91+AD94+AD96+#REF!</f>
        <v>#REF!</v>
      </c>
      <c r="AE83" s="150" t="e">
        <f>+AE84+AE86+AE89+AE91+AE94+AE96+#REF!</f>
        <v>#REF!</v>
      </c>
      <c r="AF83" s="150" t="e">
        <f>+AF84+AF86+AF89+AF91+AF94+AF96+#REF!</f>
        <v>#REF!</v>
      </c>
      <c r="AG83" s="150" t="e">
        <f>+AG84+AG86+#REF!+AG89+AG91+AG94+AG96+#REF!</f>
        <v>#REF!</v>
      </c>
      <c r="AH83" s="150" t="e">
        <f>+AH84+AH86+#REF!+AH89+AH91+AH94+AH96+#REF!</f>
        <v>#REF!</v>
      </c>
      <c r="AI83" s="150">
        <f>+AI84+AI86+AI89+AI91+AI94+AI96</f>
        <v>47000</v>
      </c>
      <c r="AJ83" s="150" t="e">
        <f>+AJ84+AJ86+AJ89+AJ91+AJ94+AJ96+#REF!</f>
        <v>#REF!</v>
      </c>
      <c r="AK83" s="150">
        <f>+AK84+AK86+AK89+AK91+AK94+AK96</f>
        <v>47000</v>
      </c>
      <c r="AL83" s="150">
        <f>+AL84+AL86+AL89+AL91+AL94+AL96</f>
        <v>0</v>
      </c>
      <c r="AM83" s="111"/>
      <c r="AN83" s="2">
        <f t="shared" ref="AN83:AN102" si="28">AK83-AI83</f>
        <v>0</v>
      </c>
      <c r="AP83" s="142">
        <f t="shared" ref="AP83:AP102" si="29">AI83-AK83</f>
        <v>0</v>
      </c>
    </row>
    <row r="84" spans="1:42" s="2" customFormat="1" ht="18.75" x14ac:dyDescent="0.25">
      <c r="A84" s="106" t="s">
        <v>35</v>
      </c>
      <c r="B84" s="149" t="s">
        <v>376</v>
      </c>
      <c r="C84" s="41"/>
      <c r="D84" s="106"/>
      <c r="E84" s="106"/>
      <c r="F84" s="110"/>
      <c r="G84" s="110"/>
      <c r="H84" s="105"/>
      <c r="I84" s="154">
        <f t="shared" ref="I84:AK84" si="30">SUM(I85:I85)</f>
        <v>11000</v>
      </c>
      <c r="J84" s="154">
        <f t="shared" si="30"/>
        <v>10000</v>
      </c>
      <c r="K84" s="154">
        <f t="shared" si="30"/>
        <v>230</v>
      </c>
      <c r="L84" s="154">
        <f t="shared" si="30"/>
        <v>230</v>
      </c>
      <c r="M84" s="154">
        <f t="shared" si="30"/>
        <v>0</v>
      </c>
      <c r="N84" s="154">
        <f t="shared" si="30"/>
        <v>0</v>
      </c>
      <c r="O84" s="154">
        <f t="shared" si="30"/>
        <v>230</v>
      </c>
      <c r="P84" s="154">
        <f t="shared" si="30"/>
        <v>230</v>
      </c>
      <c r="Q84" s="154">
        <f t="shared" si="30"/>
        <v>230</v>
      </c>
      <c r="R84" s="154">
        <f t="shared" si="30"/>
        <v>230</v>
      </c>
      <c r="S84" s="154">
        <f t="shared" si="30"/>
        <v>230</v>
      </c>
      <c r="T84" s="154">
        <f t="shared" si="30"/>
        <v>230</v>
      </c>
      <c r="U84" s="154">
        <f t="shared" si="30"/>
        <v>0</v>
      </c>
      <c r="V84" s="154">
        <f t="shared" si="30"/>
        <v>10000</v>
      </c>
      <c r="W84" s="154">
        <f t="shared" si="30"/>
        <v>0</v>
      </c>
      <c r="X84" s="154">
        <f t="shared" si="30"/>
        <v>0</v>
      </c>
      <c r="Y84" s="154">
        <f t="shared" si="30"/>
        <v>0</v>
      </c>
      <c r="Z84" s="154">
        <f t="shared" si="30"/>
        <v>0</v>
      </c>
      <c r="AA84" s="154">
        <f t="shared" si="30"/>
        <v>230</v>
      </c>
      <c r="AB84" s="154">
        <f t="shared" si="30"/>
        <v>0</v>
      </c>
      <c r="AC84" s="154">
        <f t="shared" si="30"/>
        <v>0</v>
      </c>
      <c r="AD84" s="154">
        <f t="shared" si="30"/>
        <v>0</v>
      </c>
      <c r="AE84" s="154">
        <f t="shared" si="30"/>
        <v>9770</v>
      </c>
      <c r="AF84" s="154">
        <f t="shared" si="30"/>
        <v>9770</v>
      </c>
      <c r="AG84" s="154">
        <f t="shared" si="30"/>
        <v>0</v>
      </c>
      <c r="AH84" s="154">
        <f t="shared" si="30"/>
        <v>0</v>
      </c>
      <c r="AI84" s="154">
        <f t="shared" si="30"/>
        <v>3000</v>
      </c>
      <c r="AJ84" s="154">
        <f t="shared" si="30"/>
        <v>3000</v>
      </c>
      <c r="AK84" s="154">
        <f t="shared" si="30"/>
        <v>3000</v>
      </c>
      <c r="AL84" s="111"/>
      <c r="AM84" s="111"/>
      <c r="AN84" s="2">
        <f t="shared" si="28"/>
        <v>0</v>
      </c>
      <c r="AP84" s="142">
        <f t="shared" si="29"/>
        <v>0</v>
      </c>
    </row>
    <row r="85" spans="1:42" s="2" customFormat="1" ht="33.75" x14ac:dyDescent="0.25">
      <c r="A85" s="46">
        <v>1</v>
      </c>
      <c r="B85" s="45" t="s">
        <v>489</v>
      </c>
      <c r="C85" s="41">
        <v>220230015</v>
      </c>
      <c r="D85" s="46" t="s">
        <v>95</v>
      </c>
      <c r="E85" s="40" t="s">
        <v>378</v>
      </c>
      <c r="F85" s="110"/>
      <c r="G85" s="110"/>
      <c r="H85" s="105"/>
      <c r="I85" s="102">
        <v>11000</v>
      </c>
      <c r="J85" s="57">
        <v>10000</v>
      </c>
      <c r="K85" s="42">
        <v>230</v>
      </c>
      <c r="L85" s="42">
        <v>230</v>
      </c>
      <c r="M85" s="42"/>
      <c r="N85" s="42"/>
      <c r="O85" s="42">
        <v>230</v>
      </c>
      <c r="P85" s="42">
        <v>230</v>
      </c>
      <c r="Q85" s="42">
        <v>230</v>
      </c>
      <c r="R85" s="42">
        <v>230</v>
      </c>
      <c r="S85" s="42">
        <v>230</v>
      </c>
      <c r="T85" s="42">
        <v>230</v>
      </c>
      <c r="U85" s="111"/>
      <c r="V85" s="57">
        <v>10000</v>
      </c>
      <c r="W85" s="112"/>
      <c r="X85" s="111"/>
      <c r="Y85" s="111"/>
      <c r="Z85" s="111"/>
      <c r="AA85" s="42">
        <v>230</v>
      </c>
      <c r="AB85" s="113"/>
      <c r="AC85" s="111"/>
      <c r="AD85" s="111"/>
      <c r="AE85" s="42">
        <f t="shared" ref="AE85" si="31">AF85</f>
        <v>9770</v>
      </c>
      <c r="AF85" s="42">
        <f t="shared" ref="AF85" si="32">V85-AA85</f>
        <v>9770</v>
      </c>
      <c r="AG85" s="111"/>
      <c r="AH85" s="111"/>
      <c r="AI85" s="42">
        <f t="shared" ref="AI85" si="33">AJ85</f>
        <v>3000</v>
      </c>
      <c r="AJ85" s="162">
        <v>3000</v>
      </c>
      <c r="AK85" s="162">
        <v>3000</v>
      </c>
      <c r="AL85" s="111"/>
      <c r="AM85" s="111"/>
      <c r="AN85" s="2">
        <f t="shared" si="28"/>
        <v>0</v>
      </c>
      <c r="AP85" s="142">
        <f t="shared" si="29"/>
        <v>0</v>
      </c>
    </row>
    <row r="86" spans="1:42" s="2" customFormat="1" ht="18.75" x14ac:dyDescent="0.25">
      <c r="A86" s="106" t="s">
        <v>58</v>
      </c>
      <c r="B86" s="151" t="s">
        <v>397</v>
      </c>
      <c r="C86" s="41"/>
      <c r="D86" s="152"/>
      <c r="E86" s="152"/>
      <c r="F86" s="110"/>
      <c r="G86" s="110"/>
      <c r="H86" s="105"/>
      <c r="I86" s="153">
        <f t="shared" ref="I86:AH86" si="34">SUM(I87:I88)</f>
        <v>19000</v>
      </c>
      <c r="J86" s="153">
        <f t="shared" si="34"/>
        <v>17000</v>
      </c>
      <c r="K86" s="153">
        <f t="shared" si="34"/>
        <v>802</v>
      </c>
      <c r="L86" s="153">
        <f t="shared" si="34"/>
        <v>802</v>
      </c>
      <c r="M86" s="153">
        <f t="shared" si="34"/>
        <v>0</v>
      </c>
      <c r="N86" s="153">
        <f t="shared" si="34"/>
        <v>0</v>
      </c>
      <c r="O86" s="153">
        <f t="shared" si="34"/>
        <v>802</v>
      </c>
      <c r="P86" s="153">
        <f t="shared" si="34"/>
        <v>802</v>
      </c>
      <c r="Q86" s="153">
        <f t="shared" si="34"/>
        <v>802</v>
      </c>
      <c r="R86" s="153">
        <f t="shared" si="34"/>
        <v>802</v>
      </c>
      <c r="S86" s="153">
        <f t="shared" si="34"/>
        <v>802</v>
      </c>
      <c r="T86" s="153">
        <f t="shared" si="34"/>
        <v>802</v>
      </c>
      <c r="U86" s="153">
        <f t="shared" si="34"/>
        <v>0</v>
      </c>
      <c r="V86" s="153">
        <f t="shared" si="34"/>
        <v>17000</v>
      </c>
      <c r="W86" s="153">
        <f t="shared" si="34"/>
        <v>0</v>
      </c>
      <c r="X86" s="153">
        <f t="shared" si="34"/>
        <v>0</v>
      </c>
      <c r="Y86" s="153">
        <f t="shared" si="34"/>
        <v>0</v>
      </c>
      <c r="Z86" s="153">
        <f t="shared" si="34"/>
        <v>0</v>
      </c>
      <c r="AA86" s="153">
        <f t="shared" si="34"/>
        <v>802</v>
      </c>
      <c r="AB86" s="153">
        <f t="shared" si="34"/>
        <v>0</v>
      </c>
      <c r="AC86" s="153">
        <f t="shared" si="34"/>
        <v>0</v>
      </c>
      <c r="AD86" s="153">
        <f t="shared" si="34"/>
        <v>0</v>
      </c>
      <c r="AE86" s="153">
        <f t="shared" si="34"/>
        <v>16198</v>
      </c>
      <c r="AF86" s="153">
        <f t="shared" si="34"/>
        <v>16198</v>
      </c>
      <c r="AG86" s="153">
        <f t="shared" si="34"/>
        <v>0</v>
      </c>
      <c r="AH86" s="153">
        <f t="shared" si="34"/>
        <v>0</v>
      </c>
      <c r="AI86" s="153">
        <v>5100</v>
      </c>
      <c r="AJ86" s="153">
        <f>SUM(AJ87:AJ88)</f>
        <v>5100</v>
      </c>
      <c r="AK86" s="153">
        <v>5100</v>
      </c>
      <c r="AL86" s="111"/>
      <c r="AM86" s="111"/>
      <c r="AN86" s="2">
        <f t="shared" si="28"/>
        <v>0</v>
      </c>
      <c r="AP86" s="142">
        <f t="shared" si="29"/>
        <v>0</v>
      </c>
    </row>
    <row r="87" spans="1:42" s="2" customFormat="1" ht="33.75" x14ac:dyDescent="0.25">
      <c r="A87" s="46">
        <v>1</v>
      </c>
      <c r="B87" s="45" t="s">
        <v>490</v>
      </c>
      <c r="C87" s="41">
        <v>220230014</v>
      </c>
      <c r="D87" s="46" t="s">
        <v>56</v>
      </c>
      <c r="E87" s="40" t="s">
        <v>301</v>
      </c>
      <c r="F87" s="110"/>
      <c r="G87" s="110"/>
      <c r="H87" s="105"/>
      <c r="I87" s="102">
        <v>11000</v>
      </c>
      <c r="J87" s="57">
        <v>10000</v>
      </c>
      <c r="K87" s="42">
        <v>529</v>
      </c>
      <c r="L87" s="42">
        <v>529</v>
      </c>
      <c r="M87" s="42"/>
      <c r="N87" s="42"/>
      <c r="O87" s="42">
        <v>529</v>
      </c>
      <c r="P87" s="42">
        <v>529</v>
      </c>
      <c r="Q87" s="42">
        <v>529</v>
      </c>
      <c r="R87" s="42">
        <v>529</v>
      </c>
      <c r="S87" s="42">
        <v>529</v>
      </c>
      <c r="T87" s="42">
        <v>529</v>
      </c>
      <c r="U87" s="111"/>
      <c r="V87" s="57">
        <v>10000</v>
      </c>
      <c r="W87" s="112"/>
      <c r="X87" s="111"/>
      <c r="Y87" s="111"/>
      <c r="Z87" s="111"/>
      <c r="AA87" s="42">
        <v>529</v>
      </c>
      <c r="AB87" s="113"/>
      <c r="AC87" s="111"/>
      <c r="AD87" s="111"/>
      <c r="AE87" s="42">
        <f t="shared" ref="AE87:AE88" si="35">AF87</f>
        <v>9471</v>
      </c>
      <c r="AF87" s="42">
        <f t="shared" ref="AF87:AF88" si="36">V87-AA87</f>
        <v>9471</v>
      </c>
      <c r="AG87" s="111"/>
      <c r="AH87" s="111"/>
      <c r="AI87" s="42">
        <f t="shared" ref="AI87:AI88" si="37">AJ87</f>
        <v>3000</v>
      </c>
      <c r="AJ87" s="162">
        <v>3000</v>
      </c>
      <c r="AK87" s="162">
        <v>3000</v>
      </c>
      <c r="AL87" s="111"/>
      <c r="AM87" s="111"/>
      <c r="AN87" s="2">
        <f t="shared" si="28"/>
        <v>0</v>
      </c>
      <c r="AP87" s="142">
        <f t="shared" si="29"/>
        <v>0</v>
      </c>
    </row>
    <row r="88" spans="1:42" s="2" customFormat="1" ht="33.75" x14ac:dyDescent="0.25">
      <c r="A88" s="46">
        <v>2</v>
      </c>
      <c r="B88" s="45" t="s">
        <v>491</v>
      </c>
      <c r="C88" s="41">
        <v>220230013</v>
      </c>
      <c r="D88" s="46" t="s">
        <v>56</v>
      </c>
      <c r="E88" s="40" t="s">
        <v>301</v>
      </c>
      <c r="F88" s="110"/>
      <c r="G88" s="110"/>
      <c r="H88" s="105"/>
      <c r="I88" s="102">
        <v>8000</v>
      </c>
      <c r="J88" s="57">
        <v>7000</v>
      </c>
      <c r="K88" s="42">
        <v>273</v>
      </c>
      <c r="L88" s="42">
        <v>273</v>
      </c>
      <c r="M88" s="42"/>
      <c r="N88" s="42"/>
      <c r="O88" s="42">
        <v>273</v>
      </c>
      <c r="P88" s="42">
        <v>273</v>
      </c>
      <c r="Q88" s="42">
        <v>273</v>
      </c>
      <c r="R88" s="42">
        <v>273</v>
      </c>
      <c r="S88" s="42">
        <v>273</v>
      </c>
      <c r="T88" s="42">
        <v>273</v>
      </c>
      <c r="U88" s="111"/>
      <c r="V88" s="57">
        <v>7000</v>
      </c>
      <c r="W88" s="112"/>
      <c r="X88" s="111"/>
      <c r="Y88" s="111"/>
      <c r="Z88" s="111"/>
      <c r="AA88" s="42">
        <v>273</v>
      </c>
      <c r="AB88" s="113"/>
      <c r="AC88" s="111"/>
      <c r="AD88" s="111"/>
      <c r="AE88" s="42">
        <f t="shared" si="35"/>
        <v>6727</v>
      </c>
      <c r="AF88" s="42">
        <f t="shared" si="36"/>
        <v>6727</v>
      </c>
      <c r="AG88" s="111"/>
      <c r="AH88" s="111"/>
      <c r="AI88" s="42">
        <f t="shared" si="37"/>
        <v>2100</v>
      </c>
      <c r="AJ88" s="162">
        <v>2100</v>
      </c>
      <c r="AK88" s="162">
        <v>2100</v>
      </c>
      <c r="AL88" s="111"/>
      <c r="AM88" s="111"/>
      <c r="AN88" s="2">
        <f t="shared" si="28"/>
        <v>0</v>
      </c>
      <c r="AP88" s="142">
        <f t="shared" si="29"/>
        <v>0</v>
      </c>
    </row>
    <row r="89" spans="1:42" s="2" customFormat="1" ht="18.75" x14ac:dyDescent="0.25">
      <c r="A89" s="106" t="s">
        <v>66</v>
      </c>
      <c r="B89" s="157" t="s">
        <v>420</v>
      </c>
      <c r="C89" s="41"/>
      <c r="D89" s="106"/>
      <c r="E89" s="106"/>
      <c r="F89" s="110"/>
      <c r="G89" s="110"/>
      <c r="H89" s="105"/>
      <c r="I89" s="158">
        <f t="shared" ref="I89:AK89" si="38">SUM(I90:I90)</f>
        <v>9000</v>
      </c>
      <c r="J89" s="158">
        <f t="shared" si="38"/>
        <v>9000</v>
      </c>
      <c r="K89" s="158">
        <f t="shared" si="38"/>
        <v>371</v>
      </c>
      <c r="L89" s="158">
        <f t="shared" si="38"/>
        <v>371</v>
      </c>
      <c r="M89" s="158">
        <f t="shared" si="38"/>
        <v>0</v>
      </c>
      <c r="N89" s="158">
        <f t="shared" si="38"/>
        <v>0</v>
      </c>
      <c r="O89" s="158">
        <f t="shared" si="38"/>
        <v>371</v>
      </c>
      <c r="P89" s="158">
        <f t="shared" si="38"/>
        <v>371</v>
      </c>
      <c r="Q89" s="158">
        <f t="shared" si="38"/>
        <v>371</v>
      </c>
      <c r="R89" s="158">
        <f t="shared" si="38"/>
        <v>371</v>
      </c>
      <c r="S89" s="158">
        <f t="shared" si="38"/>
        <v>371</v>
      </c>
      <c r="T89" s="158">
        <f t="shared" si="38"/>
        <v>371</v>
      </c>
      <c r="U89" s="158">
        <f t="shared" si="38"/>
        <v>0</v>
      </c>
      <c r="V89" s="158">
        <f t="shared" si="38"/>
        <v>9000</v>
      </c>
      <c r="W89" s="158">
        <f t="shared" si="38"/>
        <v>0</v>
      </c>
      <c r="X89" s="158">
        <f t="shared" si="38"/>
        <v>0</v>
      </c>
      <c r="Y89" s="158">
        <f t="shared" si="38"/>
        <v>0</v>
      </c>
      <c r="Z89" s="158">
        <f t="shared" si="38"/>
        <v>0</v>
      </c>
      <c r="AA89" s="158">
        <f t="shared" si="38"/>
        <v>371</v>
      </c>
      <c r="AB89" s="158">
        <f t="shared" si="38"/>
        <v>0</v>
      </c>
      <c r="AC89" s="158">
        <f t="shared" si="38"/>
        <v>0</v>
      </c>
      <c r="AD89" s="158">
        <f t="shared" si="38"/>
        <v>0</v>
      </c>
      <c r="AE89" s="158">
        <f t="shared" si="38"/>
        <v>8629</v>
      </c>
      <c r="AF89" s="158">
        <f t="shared" si="38"/>
        <v>8629</v>
      </c>
      <c r="AG89" s="158">
        <f t="shared" si="38"/>
        <v>0</v>
      </c>
      <c r="AH89" s="158">
        <f t="shared" si="38"/>
        <v>0</v>
      </c>
      <c r="AI89" s="158">
        <f t="shared" si="38"/>
        <v>2700</v>
      </c>
      <c r="AJ89" s="158">
        <f t="shared" si="38"/>
        <v>2700</v>
      </c>
      <c r="AK89" s="158">
        <f t="shared" si="38"/>
        <v>2700</v>
      </c>
      <c r="AL89" s="111"/>
      <c r="AM89" s="111"/>
      <c r="AN89" s="2">
        <f t="shared" si="28"/>
        <v>0</v>
      </c>
      <c r="AP89" s="142">
        <f t="shared" si="29"/>
        <v>0</v>
      </c>
    </row>
    <row r="90" spans="1:42" s="2" customFormat="1" ht="25.5" x14ac:dyDescent="0.25">
      <c r="A90" s="46">
        <v>1</v>
      </c>
      <c r="B90" s="117" t="s">
        <v>492</v>
      </c>
      <c r="C90" s="41">
        <v>8053795</v>
      </c>
      <c r="D90" s="46" t="s">
        <v>176</v>
      </c>
      <c r="E90" s="40" t="s">
        <v>177</v>
      </c>
      <c r="F90" s="110"/>
      <c r="G90" s="110"/>
      <c r="H90" s="105"/>
      <c r="I90" s="109">
        <v>9000</v>
      </c>
      <c r="J90" s="109">
        <v>9000</v>
      </c>
      <c r="K90" s="42">
        <v>371</v>
      </c>
      <c r="L90" s="42">
        <v>371</v>
      </c>
      <c r="M90" s="42"/>
      <c r="N90" s="42"/>
      <c r="O90" s="42">
        <v>371</v>
      </c>
      <c r="P90" s="42">
        <v>371</v>
      </c>
      <c r="Q90" s="42">
        <v>371</v>
      </c>
      <c r="R90" s="42">
        <v>371</v>
      </c>
      <c r="S90" s="42">
        <v>371</v>
      </c>
      <c r="T90" s="42">
        <v>371</v>
      </c>
      <c r="U90" s="111"/>
      <c r="V90" s="109">
        <v>9000</v>
      </c>
      <c r="W90" s="112"/>
      <c r="X90" s="111"/>
      <c r="Y90" s="111"/>
      <c r="Z90" s="111"/>
      <c r="AA90" s="42">
        <v>371</v>
      </c>
      <c r="AB90" s="113"/>
      <c r="AC90" s="111"/>
      <c r="AD90" s="111"/>
      <c r="AE90" s="42">
        <f t="shared" ref="AE90" si="39">AF90</f>
        <v>8629</v>
      </c>
      <c r="AF90" s="42">
        <f t="shared" ref="AF90" si="40">V90-AA90</f>
        <v>8629</v>
      </c>
      <c r="AG90" s="111"/>
      <c r="AH90" s="111"/>
      <c r="AI90" s="42">
        <f t="shared" ref="AI90" si="41">AJ90</f>
        <v>2700</v>
      </c>
      <c r="AJ90" s="162">
        <v>2700</v>
      </c>
      <c r="AK90" s="162">
        <v>2700</v>
      </c>
      <c r="AL90" s="111"/>
      <c r="AM90" s="111"/>
      <c r="AN90" s="2">
        <f t="shared" si="28"/>
        <v>0</v>
      </c>
      <c r="AP90" s="142">
        <f t="shared" si="29"/>
        <v>0</v>
      </c>
    </row>
    <row r="91" spans="1:42" s="2" customFormat="1" ht="18.75" x14ac:dyDescent="0.25">
      <c r="A91" s="106" t="s">
        <v>72</v>
      </c>
      <c r="B91" s="157" t="s">
        <v>423</v>
      </c>
      <c r="C91" s="41"/>
      <c r="D91" s="106"/>
      <c r="E91" s="106"/>
      <c r="F91" s="110"/>
      <c r="G91" s="110"/>
      <c r="H91" s="105"/>
      <c r="I91" s="158">
        <f t="shared" ref="I91:AK91" si="42">SUM(I92:I93)</f>
        <v>25500</v>
      </c>
      <c r="J91" s="158">
        <f t="shared" si="42"/>
        <v>20500</v>
      </c>
      <c r="K91" s="158">
        <f t="shared" si="42"/>
        <v>1371</v>
      </c>
      <c r="L91" s="158">
        <f t="shared" si="42"/>
        <v>1371</v>
      </c>
      <c r="M91" s="158">
        <f t="shared" si="42"/>
        <v>0</v>
      </c>
      <c r="N91" s="158">
        <f t="shared" si="42"/>
        <v>0</v>
      </c>
      <c r="O91" s="158">
        <f t="shared" si="42"/>
        <v>1371</v>
      </c>
      <c r="P91" s="158">
        <f t="shared" si="42"/>
        <v>1371</v>
      </c>
      <c r="Q91" s="158">
        <f t="shared" si="42"/>
        <v>1371</v>
      </c>
      <c r="R91" s="158">
        <f t="shared" si="42"/>
        <v>1371</v>
      </c>
      <c r="S91" s="158">
        <f t="shared" si="42"/>
        <v>1371</v>
      </c>
      <c r="T91" s="158">
        <f t="shared" si="42"/>
        <v>1371</v>
      </c>
      <c r="U91" s="158">
        <f t="shared" si="42"/>
        <v>0</v>
      </c>
      <c r="V91" s="158">
        <f t="shared" si="42"/>
        <v>20500</v>
      </c>
      <c r="W91" s="158">
        <f t="shared" si="42"/>
        <v>0</v>
      </c>
      <c r="X91" s="158">
        <f t="shared" si="42"/>
        <v>0</v>
      </c>
      <c r="Y91" s="158">
        <f t="shared" si="42"/>
        <v>0</v>
      </c>
      <c r="Z91" s="158">
        <f t="shared" si="42"/>
        <v>0</v>
      </c>
      <c r="AA91" s="158">
        <f t="shared" si="42"/>
        <v>1371</v>
      </c>
      <c r="AB91" s="158">
        <f t="shared" si="42"/>
        <v>0</v>
      </c>
      <c r="AC91" s="158">
        <f t="shared" si="42"/>
        <v>0</v>
      </c>
      <c r="AD91" s="158">
        <f t="shared" si="42"/>
        <v>0</v>
      </c>
      <c r="AE91" s="158">
        <f t="shared" si="42"/>
        <v>19129</v>
      </c>
      <c r="AF91" s="158">
        <f t="shared" si="42"/>
        <v>19129</v>
      </c>
      <c r="AG91" s="158">
        <f t="shared" si="42"/>
        <v>0</v>
      </c>
      <c r="AH91" s="158">
        <f t="shared" si="42"/>
        <v>0</v>
      </c>
      <c r="AI91" s="158">
        <f t="shared" si="42"/>
        <v>6200</v>
      </c>
      <c r="AJ91" s="158">
        <f t="shared" si="42"/>
        <v>6200</v>
      </c>
      <c r="AK91" s="158">
        <f t="shared" si="42"/>
        <v>6200</v>
      </c>
      <c r="AL91" s="111"/>
      <c r="AM91" s="111"/>
      <c r="AN91" s="2">
        <f t="shared" si="28"/>
        <v>0</v>
      </c>
      <c r="AP91" s="142">
        <f t="shared" si="29"/>
        <v>0</v>
      </c>
    </row>
    <row r="92" spans="1:42" s="2" customFormat="1" ht="33.75" x14ac:dyDescent="0.25">
      <c r="A92" s="46">
        <v>1</v>
      </c>
      <c r="B92" s="45" t="s">
        <v>493</v>
      </c>
      <c r="C92" s="41">
        <v>220230011</v>
      </c>
      <c r="D92" s="46" t="s">
        <v>172</v>
      </c>
      <c r="E92" s="40" t="s">
        <v>173</v>
      </c>
      <c r="F92" s="110"/>
      <c r="G92" s="110"/>
      <c r="H92" s="105"/>
      <c r="I92" s="109">
        <v>12500</v>
      </c>
      <c r="J92" s="109">
        <v>12500</v>
      </c>
      <c r="K92" s="42">
        <v>915</v>
      </c>
      <c r="L92" s="42">
        <v>915</v>
      </c>
      <c r="M92" s="42"/>
      <c r="N92" s="42"/>
      <c r="O92" s="42">
        <v>915</v>
      </c>
      <c r="P92" s="42">
        <v>915</v>
      </c>
      <c r="Q92" s="42">
        <v>915</v>
      </c>
      <c r="R92" s="42">
        <v>915</v>
      </c>
      <c r="S92" s="42">
        <v>915</v>
      </c>
      <c r="T92" s="42">
        <v>915</v>
      </c>
      <c r="U92" s="111"/>
      <c r="V92" s="109">
        <v>12500</v>
      </c>
      <c r="W92" s="112"/>
      <c r="X92" s="111"/>
      <c r="Y92" s="111"/>
      <c r="Z92" s="111"/>
      <c r="AA92" s="42">
        <v>915</v>
      </c>
      <c r="AB92" s="113"/>
      <c r="AC92" s="111"/>
      <c r="AD92" s="111"/>
      <c r="AE92" s="42">
        <f t="shared" ref="AE92:AE93" si="43">AF92</f>
        <v>11585</v>
      </c>
      <c r="AF92" s="42">
        <f t="shared" ref="AF92:AF93" si="44">V92-AA92</f>
        <v>11585</v>
      </c>
      <c r="AG92" s="111"/>
      <c r="AH92" s="111"/>
      <c r="AI92" s="42">
        <f t="shared" ref="AI92:AI93" si="45">AJ92</f>
        <v>3800</v>
      </c>
      <c r="AJ92" s="162">
        <v>3800</v>
      </c>
      <c r="AK92" s="162">
        <v>3800</v>
      </c>
      <c r="AL92" s="111"/>
      <c r="AM92" s="111"/>
      <c r="AN92" s="2">
        <f t="shared" si="28"/>
        <v>0</v>
      </c>
      <c r="AP92" s="142">
        <f t="shared" si="29"/>
        <v>0</v>
      </c>
    </row>
    <row r="93" spans="1:42" s="2" customFormat="1" ht="33.75" x14ac:dyDescent="0.25">
      <c r="A93" s="46">
        <v>2</v>
      </c>
      <c r="B93" s="45" t="s">
        <v>494</v>
      </c>
      <c r="C93" s="41">
        <v>220230010</v>
      </c>
      <c r="D93" s="46" t="s">
        <v>172</v>
      </c>
      <c r="E93" s="40" t="s">
        <v>173</v>
      </c>
      <c r="F93" s="110"/>
      <c r="G93" s="110"/>
      <c r="H93" s="105"/>
      <c r="I93" s="109">
        <v>13000</v>
      </c>
      <c r="J93" s="109">
        <v>8000</v>
      </c>
      <c r="K93" s="42">
        <v>456</v>
      </c>
      <c r="L93" s="42">
        <v>456</v>
      </c>
      <c r="M93" s="42"/>
      <c r="N93" s="42"/>
      <c r="O93" s="42">
        <v>456</v>
      </c>
      <c r="P93" s="42">
        <v>456</v>
      </c>
      <c r="Q93" s="42">
        <v>456</v>
      </c>
      <c r="R93" s="42">
        <v>456</v>
      </c>
      <c r="S93" s="42">
        <v>456</v>
      </c>
      <c r="T93" s="42">
        <v>456</v>
      </c>
      <c r="U93" s="111"/>
      <c r="V93" s="109">
        <v>8000</v>
      </c>
      <c r="W93" s="112"/>
      <c r="X93" s="111"/>
      <c r="Y93" s="111"/>
      <c r="Z93" s="111"/>
      <c r="AA93" s="42">
        <v>456</v>
      </c>
      <c r="AB93" s="113"/>
      <c r="AC93" s="111"/>
      <c r="AD93" s="111"/>
      <c r="AE93" s="42">
        <f t="shared" si="43"/>
        <v>7544</v>
      </c>
      <c r="AF93" s="42">
        <f t="shared" si="44"/>
        <v>7544</v>
      </c>
      <c r="AG93" s="111"/>
      <c r="AH93" s="111"/>
      <c r="AI93" s="42">
        <f t="shared" si="45"/>
        <v>2400</v>
      </c>
      <c r="AJ93" s="162">
        <v>2400</v>
      </c>
      <c r="AK93" s="162">
        <v>2400</v>
      </c>
      <c r="AL93" s="111"/>
      <c r="AM93" s="111"/>
      <c r="AN93" s="2">
        <f t="shared" si="28"/>
        <v>0</v>
      </c>
      <c r="AP93" s="142">
        <f t="shared" si="29"/>
        <v>0</v>
      </c>
    </row>
    <row r="94" spans="1:42" s="2" customFormat="1" ht="18.75" x14ac:dyDescent="0.25">
      <c r="A94" s="106" t="s">
        <v>79</v>
      </c>
      <c r="B94" s="157" t="s">
        <v>457</v>
      </c>
      <c r="C94" s="41"/>
      <c r="D94" s="106"/>
      <c r="E94" s="106"/>
      <c r="F94" s="110"/>
      <c r="G94" s="110"/>
      <c r="H94" s="105"/>
      <c r="I94" s="158">
        <f t="shared" ref="I94:AL94" si="46">SUM(I95:I95)</f>
        <v>30000</v>
      </c>
      <c r="J94" s="158">
        <f t="shared" si="46"/>
        <v>30000</v>
      </c>
      <c r="K94" s="158">
        <f t="shared" si="46"/>
        <v>576</v>
      </c>
      <c r="L94" s="158">
        <f t="shared" si="46"/>
        <v>576</v>
      </c>
      <c r="M94" s="158">
        <f t="shared" si="46"/>
        <v>0</v>
      </c>
      <c r="N94" s="158">
        <f t="shared" si="46"/>
        <v>0</v>
      </c>
      <c r="O94" s="158">
        <f t="shared" si="46"/>
        <v>576</v>
      </c>
      <c r="P94" s="158">
        <f t="shared" si="46"/>
        <v>576</v>
      </c>
      <c r="Q94" s="158">
        <f t="shared" si="46"/>
        <v>576</v>
      </c>
      <c r="R94" s="158">
        <f t="shared" si="46"/>
        <v>576</v>
      </c>
      <c r="S94" s="158">
        <f t="shared" si="46"/>
        <v>576</v>
      </c>
      <c r="T94" s="158">
        <f t="shared" si="46"/>
        <v>576</v>
      </c>
      <c r="U94" s="158">
        <f t="shared" si="46"/>
        <v>0</v>
      </c>
      <c r="V94" s="158">
        <f t="shared" si="46"/>
        <v>30000</v>
      </c>
      <c r="W94" s="158">
        <f t="shared" si="46"/>
        <v>0</v>
      </c>
      <c r="X94" s="158">
        <f t="shared" si="46"/>
        <v>0</v>
      </c>
      <c r="Y94" s="158">
        <f t="shared" si="46"/>
        <v>0</v>
      </c>
      <c r="Z94" s="158">
        <f t="shared" si="46"/>
        <v>0</v>
      </c>
      <c r="AA94" s="158">
        <f t="shared" si="46"/>
        <v>576</v>
      </c>
      <c r="AB94" s="158">
        <f t="shared" si="46"/>
        <v>0</v>
      </c>
      <c r="AC94" s="158">
        <f t="shared" si="46"/>
        <v>0</v>
      </c>
      <c r="AD94" s="158">
        <f t="shared" si="46"/>
        <v>0</v>
      </c>
      <c r="AE94" s="158">
        <f t="shared" si="46"/>
        <v>29424</v>
      </c>
      <c r="AF94" s="158">
        <f t="shared" si="46"/>
        <v>29424</v>
      </c>
      <c r="AG94" s="158">
        <f t="shared" si="46"/>
        <v>0</v>
      </c>
      <c r="AH94" s="158">
        <f t="shared" si="46"/>
        <v>0</v>
      </c>
      <c r="AI94" s="158">
        <f t="shared" si="46"/>
        <v>9000</v>
      </c>
      <c r="AJ94" s="158">
        <f t="shared" si="46"/>
        <v>9000</v>
      </c>
      <c r="AK94" s="158">
        <f t="shared" si="46"/>
        <v>9000</v>
      </c>
      <c r="AL94" s="158">
        <f t="shared" si="46"/>
        <v>0</v>
      </c>
      <c r="AM94" s="111"/>
      <c r="AN94" s="2">
        <f t="shared" si="28"/>
        <v>0</v>
      </c>
      <c r="AP94" s="142">
        <f t="shared" si="29"/>
        <v>0</v>
      </c>
    </row>
    <row r="95" spans="1:42" s="2" customFormat="1" ht="38.25" x14ac:dyDescent="0.25">
      <c r="A95" s="46">
        <v>1</v>
      </c>
      <c r="B95" s="117" t="s">
        <v>495</v>
      </c>
      <c r="C95" s="41">
        <v>220230016</v>
      </c>
      <c r="D95" s="46" t="s">
        <v>346</v>
      </c>
      <c r="E95" s="40" t="s">
        <v>347</v>
      </c>
      <c r="F95" s="110"/>
      <c r="G95" s="110"/>
      <c r="H95" s="105"/>
      <c r="I95" s="155">
        <v>30000</v>
      </c>
      <c r="J95" s="155">
        <v>30000</v>
      </c>
      <c r="K95" s="42">
        <v>576</v>
      </c>
      <c r="L95" s="42">
        <v>576</v>
      </c>
      <c r="M95" s="42"/>
      <c r="N95" s="42"/>
      <c r="O95" s="42">
        <v>576</v>
      </c>
      <c r="P95" s="42">
        <v>576</v>
      </c>
      <c r="Q95" s="42">
        <v>576</v>
      </c>
      <c r="R95" s="42">
        <v>576</v>
      </c>
      <c r="S95" s="42">
        <v>576</v>
      </c>
      <c r="T95" s="42">
        <v>576</v>
      </c>
      <c r="U95" s="111"/>
      <c r="V95" s="155">
        <v>30000</v>
      </c>
      <c r="W95" s="112"/>
      <c r="X95" s="111"/>
      <c r="Y95" s="111"/>
      <c r="Z95" s="111"/>
      <c r="AA95" s="42">
        <v>576</v>
      </c>
      <c r="AB95" s="113"/>
      <c r="AC95" s="111"/>
      <c r="AD95" s="111"/>
      <c r="AE95" s="42">
        <f t="shared" ref="AE95" si="47">AF95</f>
        <v>29424</v>
      </c>
      <c r="AF95" s="42">
        <f t="shared" ref="AF95" si="48">V95-AA95</f>
        <v>29424</v>
      </c>
      <c r="AG95" s="111"/>
      <c r="AH95" s="111"/>
      <c r="AI95" s="42">
        <f>AK95+AL95</f>
        <v>9000</v>
      </c>
      <c r="AJ95" s="162">
        <v>9000</v>
      </c>
      <c r="AK95" s="162">
        <v>9000</v>
      </c>
      <c r="AL95" s="162"/>
      <c r="AM95" s="111"/>
      <c r="AN95" s="2">
        <f t="shared" si="28"/>
        <v>0</v>
      </c>
      <c r="AP95" s="142">
        <f t="shared" si="29"/>
        <v>0</v>
      </c>
    </row>
    <row r="96" spans="1:42" s="2" customFormat="1" ht="18.75" x14ac:dyDescent="0.25">
      <c r="A96" s="106" t="s">
        <v>112</v>
      </c>
      <c r="B96" s="157" t="s">
        <v>477</v>
      </c>
      <c r="C96" s="41"/>
      <c r="D96" s="106"/>
      <c r="E96" s="106"/>
      <c r="F96" s="110"/>
      <c r="G96" s="110"/>
      <c r="H96" s="105"/>
      <c r="I96" s="158">
        <f t="shared" ref="I96:AL96" si="49">SUM(I97:I102)</f>
        <v>69723</v>
      </c>
      <c r="J96" s="158">
        <f t="shared" si="49"/>
        <v>69723</v>
      </c>
      <c r="K96" s="158">
        <f t="shared" si="49"/>
        <v>2933</v>
      </c>
      <c r="L96" s="158">
        <f t="shared" si="49"/>
        <v>2933</v>
      </c>
      <c r="M96" s="158">
        <f t="shared" si="49"/>
        <v>57</v>
      </c>
      <c r="N96" s="158">
        <f t="shared" si="49"/>
        <v>57</v>
      </c>
      <c r="O96" s="158">
        <f t="shared" si="49"/>
        <v>1759.8</v>
      </c>
      <c r="P96" s="158">
        <f t="shared" si="49"/>
        <v>1759.8</v>
      </c>
      <c r="Q96" s="158">
        <f t="shared" si="49"/>
        <v>2933</v>
      </c>
      <c r="R96" s="158">
        <f t="shared" si="49"/>
        <v>2933</v>
      </c>
      <c r="S96" s="158">
        <f t="shared" si="49"/>
        <v>2933</v>
      </c>
      <c r="T96" s="158">
        <f t="shared" si="49"/>
        <v>2933</v>
      </c>
      <c r="U96" s="158">
        <f t="shared" si="49"/>
        <v>0</v>
      </c>
      <c r="V96" s="158">
        <f t="shared" si="49"/>
        <v>69723</v>
      </c>
      <c r="W96" s="158">
        <f t="shared" si="49"/>
        <v>0</v>
      </c>
      <c r="X96" s="158">
        <f t="shared" si="49"/>
        <v>0</v>
      </c>
      <c r="Y96" s="158">
        <f t="shared" si="49"/>
        <v>0</v>
      </c>
      <c r="Z96" s="158">
        <f t="shared" si="49"/>
        <v>0</v>
      </c>
      <c r="AA96" s="158">
        <f t="shared" si="49"/>
        <v>2933</v>
      </c>
      <c r="AB96" s="158">
        <f t="shared" si="49"/>
        <v>0</v>
      </c>
      <c r="AC96" s="158">
        <f t="shared" si="49"/>
        <v>0</v>
      </c>
      <c r="AD96" s="158">
        <f t="shared" si="49"/>
        <v>0</v>
      </c>
      <c r="AE96" s="158">
        <f t="shared" si="49"/>
        <v>66790</v>
      </c>
      <c r="AF96" s="158">
        <f t="shared" si="49"/>
        <v>66790</v>
      </c>
      <c r="AG96" s="158">
        <f t="shared" si="49"/>
        <v>0</v>
      </c>
      <c r="AH96" s="158">
        <f t="shared" si="49"/>
        <v>0</v>
      </c>
      <c r="AI96" s="158">
        <f t="shared" si="49"/>
        <v>21000</v>
      </c>
      <c r="AJ96" s="158">
        <f t="shared" si="49"/>
        <v>21000</v>
      </c>
      <c r="AK96" s="158">
        <f t="shared" si="49"/>
        <v>21000</v>
      </c>
      <c r="AL96" s="158">
        <f t="shared" si="49"/>
        <v>0</v>
      </c>
      <c r="AM96" s="111"/>
      <c r="AN96" s="2">
        <f t="shared" si="28"/>
        <v>0</v>
      </c>
      <c r="AP96" s="142">
        <f t="shared" si="29"/>
        <v>0</v>
      </c>
    </row>
    <row r="97" spans="1:42" s="2" customFormat="1" ht="36" x14ac:dyDescent="0.25">
      <c r="A97" s="46">
        <v>1</v>
      </c>
      <c r="B97" s="38" t="s">
        <v>496</v>
      </c>
      <c r="C97" s="41">
        <v>7969317</v>
      </c>
      <c r="D97" s="46" t="s">
        <v>40</v>
      </c>
      <c r="E97" s="80" t="s">
        <v>42</v>
      </c>
      <c r="F97" s="110"/>
      <c r="G97" s="110"/>
      <c r="H97" s="105"/>
      <c r="I97" s="102">
        <v>11712</v>
      </c>
      <c r="J97" s="102">
        <v>11712</v>
      </c>
      <c r="K97" s="42">
        <v>520</v>
      </c>
      <c r="L97" s="42">
        <v>520</v>
      </c>
      <c r="M97" s="42"/>
      <c r="N97" s="42"/>
      <c r="O97" s="42">
        <f t="shared" ref="O97:P102" si="50">K97*0.6</f>
        <v>312</v>
      </c>
      <c r="P97" s="42">
        <f t="shared" si="50"/>
        <v>312</v>
      </c>
      <c r="Q97" s="42">
        <v>520</v>
      </c>
      <c r="R97" s="42">
        <v>520</v>
      </c>
      <c r="S97" s="42">
        <v>520</v>
      </c>
      <c r="T97" s="42">
        <v>520</v>
      </c>
      <c r="U97" s="111"/>
      <c r="V97" s="102">
        <v>11712</v>
      </c>
      <c r="W97" s="112"/>
      <c r="X97" s="111"/>
      <c r="Y97" s="111"/>
      <c r="Z97" s="111"/>
      <c r="AA97" s="42">
        <v>520</v>
      </c>
      <c r="AB97" s="113"/>
      <c r="AC97" s="111"/>
      <c r="AD97" s="111"/>
      <c r="AE97" s="42">
        <f t="shared" ref="AE97:AE102" si="51">AF97</f>
        <v>11192</v>
      </c>
      <c r="AF97" s="42">
        <f t="shared" ref="AF97:AF102" si="52">V97-AA97</f>
        <v>11192</v>
      </c>
      <c r="AG97" s="111"/>
      <c r="AH97" s="111"/>
      <c r="AI97" s="42">
        <f t="shared" ref="AI97:AI100" si="53">AJ97</f>
        <v>3500</v>
      </c>
      <c r="AJ97" s="162">
        <v>3500</v>
      </c>
      <c r="AK97" s="162">
        <v>3500</v>
      </c>
      <c r="AL97" s="111"/>
      <c r="AM97" s="111"/>
      <c r="AN97" s="2">
        <f t="shared" si="28"/>
        <v>0</v>
      </c>
      <c r="AP97" s="142">
        <f t="shared" si="29"/>
        <v>0</v>
      </c>
    </row>
    <row r="98" spans="1:42" s="2" customFormat="1" ht="36" x14ac:dyDescent="0.25">
      <c r="A98" s="46">
        <v>2</v>
      </c>
      <c r="B98" s="38" t="s">
        <v>497</v>
      </c>
      <c r="C98" s="41">
        <v>7940855</v>
      </c>
      <c r="D98" s="46" t="s">
        <v>84</v>
      </c>
      <c r="E98" s="80" t="s">
        <v>42</v>
      </c>
      <c r="F98" s="110"/>
      <c r="G98" s="110"/>
      <c r="H98" s="105"/>
      <c r="I98" s="102">
        <v>11000</v>
      </c>
      <c r="J98" s="102">
        <v>11000</v>
      </c>
      <c r="K98" s="42">
        <v>472</v>
      </c>
      <c r="L98" s="42">
        <v>472</v>
      </c>
      <c r="M98" s="42"/>
      <c r="N98" s="42"/>
      <c r="O98" s="42">
        <f t="shared" si="50"/>
        <v>283.2</v>
      </c>
      <c r="P98" s="42">
        <f t="shared" si="50"/>
        <v>283.2</v>
      </c>
      <c r="Q98" s="42">
        <v>472</v>
      </c>
      <c r="R98" s="42">
        <v>472</v>
      </c>
      <c r="S98" s="42">
        <v>472</v>
      </c>
      <c r="T98" s="42">
        <v>472</v>
      </c>
      <c r="U98" s="111"/>
      <c r="V98" s="102">
        <v>11000</v>
      </c>
      <c r="W98" s="112"/>
      <c r="X98" s="111"/>
      <c r="Y98" s="111"/>
      <c r="Z98" s="111"/>
      <c r="AA98" s="42">
        <v>472</v>
      </c>
      <c r="AB98" s="113"/>
      <c r="AC98" s="111"/>
      <c r="AD98" s="111"/>
      <c r="AE98" s="42">
        <f t="shared" si="51"/>
        <v>10528</v>
      </c>
      <c r="AF98" s="42">
        <f t="shared" si="52"/>
        <v>10528</v>
      </c>
      <c r="AG98" s="111"/>
      <c r="AH98" s="111"/>
      <c r="AI98" s="42">
        <f t="shared" si="53"/>
        <v>3300</v>
      </c>
      <c r="AJ98" s="162">
        <v>3300</v>
      </c>
      <c r="AK98" s="162">
        <v>3300</v>
      </c>
      <c r="AL98" s="111"/>
      <c r="AM98" s="111"/>
      <c r="AN98" s="2">
        <f t="shared" si="28"/>
        <v>0</v>
      </c>
      <c r="AP98" s="142">
        <f t="shared" si="29"/>
        <v>0</v>
      </c>
    </row>
    <row r="99" spans="1:42" s="2" customFormat="1" ht="36" x14ac:dyDescent="0.25">
      <c r="A99" s="46">
        <v>3</v>
      </c>
      <c r="B99" s="38" t="s">
        <v>498</v>
      </c>
      <c r="C99" s="41">
        <v>7940852</v>
      </c>
      <c r="D99" s="46" t="s">
        <v>499</v>
      </c>
      <c r="E99" s="80" t="s">
        <v>42</v>
      </c>
      <c r="F99" s="110"/>
      <c r="G99" s="110"/>
      <c r="H99" s="105"/>
      <c r="I99" s="102">
        <v>11000</v>
      </c>
      <c r="J99" s="102">
        <v>11000</v>
      </c>
      <c r="K99" s="42">
        <v>442</v>
      </c>
      <c r="L99" s="42">
        <v>442</v>
      </c>
      <c r="M99" s="42"/>
      <c r="N99" s="42"/>
      <c r="O99" s="42">
        <f t="shared" si="50"/>
        <v>265.2</v>
      </c>
      <c r="P99" s="42">
        <f t="shared" si="50"/>
        <v>265.2</v>
      </c>
      <c r="Q99" s="42">
        <v>442</v>
      </c>
      <c r="R99" s="42">
        <v>442</v>
      </c>
      <c r="S99" s="42">
        <v>442</v>
      </c>
      <c r="T99" s="42">
        <v>442</v>
      </c>
      <c r="U99" s="111"/>
      <c r="V99" s="102">
        <v>11000</v>
      </c>
      <c r="W99" s="112"/>
      <c r="X99" s="111"/>
      <c r="Y99" s="111"/>
      <c r="Z99" s="111"/>
      <c r="AA99" s="42">
        <v>442</v>
      </c>
      <c r="AB99" s="113"/>
      <c r="AC99" s="111"/>
      <c r="AD99" s="111"/>
      <c r="AE99" s="42">
        <f t="shared" si="51"/>
        <v>10558</v>
      </c>
      <c r="AF99" s="42">
        <f t="shared" si="52"/>
        <v>10558</v>
      </c>
      <c r="AG99" s="111"/>
      <c r="AH99" s="111"/>
      <c r="AI99" s="42">
        <f t="shared" si="53"/>
        <v>3300</v>
      </c>
      <c r="AJ99" s="162">
        <v>3300</v>
      </c>
      <c r="AK99" s="162">
        <v>3300</v>
      </c>
      <c r="AL99" s="111"/>
      <c r="AM99" s="111"/>
      <c r="AN99" s="2">
        <f t="shared" si="28"/>
        <v>0</v>
      </c>
      <c r="AP99" s="142">
        <f t="shared" si="29"/>
        <v>0</v>
      </c>
    </row>
    <row r="100" spans="1:42" s="2" customFormat="1" ht="36" x14ac:dyDescent="0.25">
      <c r="A100" s="46">
        <v>4</v>
      </c>
      <c r="B100" s="38" t="s">
        <v>500</v>
      </c>
      <c r="C100" s="41">
        <v>7940858</v>
      </c>
      <c r="D100" s="46" t="s">
        <v>40</v>
      </c>
      <c r="E100" s="80" t="s">
        <v>42</v>
      </c>
      <c r="F100" s="110"/>
      <c r="G100" s="110"/>
      <c r="H100" s="105"/>
      <c r="I100" s="102">
        <v>14986</v>
      </c>
      <c r="J100" s="102">
        <v>14986</v>
      </c>
      <c r="K100" s="42">
        <v>583</v>
      </c>
      <c r="L100" s="42">
        <v>583</v>
      </c>
      <c r="M100" s="42"/>
      <c r="N100" s="42"/>
      <c r="O100" s="42">
        <f t="shared" si="50"/>
        <v>349.8</v>
      </c>
      <c r="P100" s="42">
        <f t="shared" si="50"/>
        <v>349.8</v>
      </c>
      <c r="Q100" s="42">
        <v>583</v>
      </c>
      <c r="R100" s="42">
        <v>583</v>
      </c>
      <c r="S100" s="42">
        <v>583</v>
      </c>
      <c r="T100" s="42">
        <v>583</v>
      </c>
      <c r="U100" s="111"/>
      <c r="V100" s="102">
        <v>14986</v>
      </c>
      <c r="W100" s="112"/>
      <c r="X100" s="111"/>
      <c r="Y100" s="111"/>
      <c r="Z100" s="111"/>
      <c r="AA100" s="42">
        <v>583</v>
      </c>
      <c r="AB100" s="113"/>
      <c r="AC100" s="111"/>
      <c r="AD100" s="111"/>
      <c r="AE100" s="42">
        <f t="shared" si="51"/>
        <v>14403</v>
      </c>
      <c r="AF100" s="42">
        <f t="shared" si="52"/>
        <v>14403</v>
      </c>
      <c r="AG100" s="111"/>
      <c r="AH100" s="111"/>
      <c r="AI100" s="42">
        <f t="shared" si="53"/>
        <v>4500</v>
      </c>
      <c r="AJ100" s="162">
        <v>4500</v>
      </c>
      <c r="AK100" s="162">
        <v>4500</v>
      </c>
      <c r="AL100" s="111"/>
      <c r="AM100" s="111"/>
      <c r="AN100" s="2">
        <f t="shared" si="28"/>
        <v>0</v>
      </c>
      <c r="AP100" s="142">
        <f t="shared" si="29"/>
        <v>0</v>
      </c>
    </row>
    <row r="101" spans="1:42" s="2" customFormat="1" ht="36" x14ac:dyDescent="0.25">
      <c r="A101" s="46">
        <v>5</v>
      </c>
      <c r="B101" s="38" t="s">
        <v>501</v>
      </c>
      <c r="C101" s="41">
        <v>7940861</v>
      </c>
      <c r="D101" s="46" t="s">
        <v>40</v>
      </c>
      <c r="E101" s="80" t="s">
        <v>42</v>
      </c>
      <c r="F101" s="110"/>
      <c r="G101" s="110"/>
      <c r="H101" s="105"/>
      <c r="I101" s="102">
        <v>8525</v>
      </c>
      <c r="J101" s="102">
        <v>8525</v>
      </c>
      <c r="K101" s="42">
        <v>326</v>
      </c>
      <c r="L101" s="42">
        <v>326</v>
      </c>
      <c r="M101" s="42"/>
      <c r="N101" s="42"/>
      <c r="O101" s="42">
        <f t="shared" si="50"/>
        <v>195.6</v>
      </c>
      <c r="P101" s="42">
        <f t="shared" si="50"/>
        <v>195.6</v>
      </c>
      <c r="Q101" s="42">
        <v>326</v>
      </c>
      <c r="R101" s="42">
        <v>326</v>
      </c>
      <c r="S101" s="42">
        <v>326</v>
      </c>
      <c r="T101" s="42">
        <v>326</v>
      </c>
      <c r="U101" s="111"/>
      <c r="V101" s="102">
        <v>8525</v>
      </c>
      <c r="W101" s="112"/>
      <c r="X101" s="111"/>
      <c r="Y101" s="111"/>
      <c r="Z101" s="111"/>
      <c r="AA101" s="42">
        <v>326</v>
      </c>
      <c r="AB101" s="113"/>
      <c r="AC101" s="111"/>
      <c r="AD101" s="111"/>
      <c r="AE101" s="42">
        <f t="shared" si="51"/>
        <v>8199</v>
      </c>
      <c r="AF101" s="42">
        <f t="shared" si="52"/>
        <v>8199</v>
      </c>
      <c r="AG101" s="111"/>
      <c r="AH101" s="111"/>
      <c r="AI101" s="42">
        <f>AJ101</f>
        <v>2600</v>
      </c>
      <c r="AJ101" s="162">
        <v>2600</v>
      </c>
      <c r="AK101" s="162">
        <v>2600</v>
      </c>
      <c r="AL101" s="111"/>
      <c r="AM101" s="111"/>
      <c r="AN101" s="2">
        <f t="shared" si="28"/>
        <v>0</v>
      </c>
      <c r="AP101" s="142">
        <f t="shared" si="29"/>
        <v>0</v>
      </c>
    </row>
    <row r="102" spans="1:42" s="2" customFormat="1" ht="38.25" x14ac:dyDescent="0.25">
      <c r="A102" s="46">
        <v>6</v>
      </c>
      <c r="B102" s="38" t="s">
        <v>502</v>
      </c>
      <c r="C102" s="41">
        <v>7940857</v>
      </c>
      <c r="D102" s="46" t="s">
        <v>40</v>
      </c>
      <c r="E102" s="80" t="s">
        <v>42</v>
      </c>
      <c r="F102" s="110"/>
      <c r="G102" s="110"/>
      <c r="H102" s="105"/>
      <c r="I102" s="102">
        <v>12500</v>
      </c>
      <c r="J102" s="102">
        <v>12500</v>
      </c>
      <c r="K102" s="42">
        <v>590</v>
      </c>
      <c r="L102" s="42">
        <v>590</v>
      </c>
      <c r="M102" s="42">
        <v>57</v>
      </c>
      <c r="N102" s="42">
        <v>57</v>
      </c>
      <c r="O102" s="42">
        <f t="shared" si="50"/>
        <v>354</v>
      </c>
      <c r="P102" s="42">
        <f t="shared" si="50"/>
        <v>354</v>
      </c>
      <c r="Q102" s="42">
        <v>590</v>
      </c>
      <c r="R102" s="42">
        <v>590</v>
      </c>
      <c r="S102" s="42">
        <v>590</v>
      </c>
      <c r="T102" s="42">
        <v>590</v>
      </c>
      <c r="U102" s="111"/>
      <c r="V102" s="102">
        <v>12500</v>
      </c>
      <c r="W102" s="112"/>
      <c r="X102" s="111"/>
      <c r="Y102" s="111"/>
      <c r="Z102" s="111"/>
      <c r="AA102" s="42">
        <v>590</v>
      </c>
      <c r="AB102" s="113"/>
      <c r="AC102" s="111"/>
      <c r="AD102" s="111"/>
      <c r="AE102" s="42">
        <f t="shared" si="51"/>
        <v>11910</v>
      </c>
      <c r="AF102" s="42">
        <f t="shared" si="52"/>
        <v>11910</v>
      </c>
      <c r="AG102" s="111"/>
      <c r="AH102" s="111"/>
      <c r="AI102" s="42">
        <f>SUM(AK102:AL102)</f>
        <v>3800</v>
      </c>
      <c r="AJ102" s="162">
        <v>3800</v>
      </c>
      <c r="AK102" s="162">
        <v>3800</v>
      </c>
      <c r="AL102" s="42"/>
      <c r="AM102" s="111"/>
      <c r="AN102" s="2">
        <f t="shared" si="28"/>
        <v>0</v>
      </c>
      <c r="AP102" s="142">
        <f t="shared" si="29"/>
        <v>0</v>
      </c>
    </row>
  </sheetData>
  <mergeCells count="49">
    <mergeCell ref="F6:F10"/>
    <mergeCell ref="A1:B1"/>
    <mergeCell ref="AK1:AM1"/>
    <mergeCell ref="A2:AM2"/>
    <mergeCell ref="A3:AM3"/>
    <mergeCell ref="A4:AM4"/>
    <mergeCell ref="A5:AM5"/>
    <mergeCell ref="A6:A10"/>
    <mergeCell ref="B6:B10"/>
    <mergeCell ref="C6:C10"/>
    <mergeCell ref="D6:D10"/>
    <mergeCell ref="E6:E10"/>
    <mergeCell ref="G6:G10"/>
    <mergeCell ref="H6:J6"/>
    <mergeCell ref="K6:R8"/>
    <mergeCell ref="S6:T8"/>
    <mergeCell ref="U6:AD7"/>
    <mergeCell ref="S9:S10"/>
    <mergeCell ref="T9:T10"/>
    <mergeCell ref="U9:U10"/>
    <mergeCell ref="V9:V10"/>
    <mergeCell ref="H7:H10"/>
    <mergeCell ref="I7:J7"/>
    <mergeCell ref="I8:I10"/>
    <mergeCell ref="J8:J10"/>
    <mergeCell ref="U8:Y8"/>
    <mergeCell ref="P9:P10"/>
    <mergeCell ref="Q9:Q10"/>
    <mergeCell ref="R9:R10"/>
    <mergeCell ref="AI6:AL7"/>
    <mergeCell ref="AM6:AM10"/>
    <mergeCell ref="Z8:AD8"/>
    <mergeCell ref="AE8:AE10"/>
    <mergeCell ref="AF8:AH10"/>
    <mergeCell ref="AE6:AH7"/>
    <mergeCell ref="K9:K10"/>
    <mergeCell ref="L9:L10"/>
    <mergeCell ref="M9:M10"/>
    <mergeCell ref="N9:N10"/>
    <mergeCell ref="O9:O10"/>
    <mergeCell ref="AL9:AL10"/>
    <mergeCell ref="W9:Y9"/>
    <mergeCell ref="Z9:Z10"/>
    <mergeCell ref="AA9:AA10"/>
    <mergeCell ref="AB9:AD9"/>
    <mergeCell ref="AJ9:AJ10"/>
    <mergeCell ref="AK9:AK10"/>
    <mergeCell ref="AI8:AI10"/>
    <mergeCell ref="AJ8:AL8"/>
  </mergeCells>
  <conditionalFormatting sqref="B44">
    <cfRule type="duplicateValues" dxfId="13" priority="2"/>
  </conditionalFormatting>
  <conditionalFormatting sqref="B95">
    <cfRule type="duplicateValues" dxfId="12" priority="1"/>
  </conditionalFormatting>
  <pageMargins left="0.25" right="0.25" top="0.55000000000000004" bottom="0.59" header="0.3" footer="0.3"/>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49F91-8D95-422D-A740-FFF20B0C172F}">
  <sheetPr>
    <tabColor rgb="FF92D050"/>
  </sheetPr>
  <dimension ref="A1:AC17"/>
  <sheetViews>
    <sheetView workbookViewId="0">
      <selection activeCell="W1" sqref="W1:AC1"/>
    </sheetView>
  </sheetViews>
  <sheetFormatPr defaultColWidth="9.140625" defaultRowHeight="15" x14ac:dyDescent="0.25"/>
  <cols>
    <col min="1" max="1" width="4.7109375" style="163" customWidth="1"/>
    <col min="2" max="2" width="45.140625" style="136" customWidth="1"/>
    <col min="3" max="3" width="7.28515625" style="163" hidden="1" customWidth="1"/>
    <col min="4" max="4" width="8.140625" style="136" customWidth="1"/>
    <col min="5" max="5" width="12.28515625" style="136" customWidth="1"/>
    <col min="6" max="6" width="9.85546875" style="136" hidden="1" customWidth="1"/>
    <col min="7" max="7" width="11" style="136" hidden="1" customWidth="1"/>
    <col min="8" max="8" width="11" style="136" customWidth="1"/>
    <col min="9" max="9" width="10.7109375" style="136" customWidth="1"/>
    <col min="10" max="10" width="9.42578125" style="136" customWidth="1"/>
    <col min="11" max="11" width="9.7109375" style="136" hidden="1" customWidth="1"/>
    <col min="12" max="12" width="8.5703125" style="136" hidden="1" customWidth="1"/>
    <col min="13" max="13" width="9.42578125" style="136" hidden="1" customWidth="1"/>
    <col min="14" max="14" width="9" style="136" hidden="1" customWidth="1"/>
    <col min="15" max="15" width="11" style="164" hidden="1" customWidth="1"/>
    <col min="16" max="16" width="8.5703125" style="165" hidden="1" customWidth="1"/>
    <col min="17" max="17" width="12.140625" style="165" hidden="1" customWidth="1"/>
    <col min="18" max="18" width="8" style="165" hidden="1" customWidth="1"/>
    <col min="19" max="19" width="8.28515625" style="165" customWidth="1"/>
    <col min="20" max="20" width="7.7109375" style="165" customWidth="1"/>
    <col min="21" max="21" width="10.140625" style="136" customWidth="1"/>
    <col min="22" max="22" width="9.85546875" style="136" customWidth="1"/>
    <col min="23" max="23" width="9.28515625" style="136" customWidth="1"/>
    <col min="24" max="24" width="9.140625" style="136" hidden="1" customWidth="1"/>
    <col min="25" max="25" width="0" style="136" hidden="1" customWidth="1"/>
    <col min="26" max="26" width="9.28515625" style="136" customWidth="1"/>
    <col min="27" max="28" width="0" style="136" hidden="1" customWidth="1"/>
    <col min="29" max="29" width="7.5703125" style="136" customWidth="1"/>
    <col min="30" max="16384" width="9.140625" style="136"/>
  </cols>
  <sheetData>
    <row r="1" spans="1:29" ht="24" customHeight="1" x14ac:dyDescent="0.25">
      <c r="A1" s="347" t="s">
        <v>0</v>
      </c>
      <c r="B1" s="347"/>
      <c r="C1" s="137"/>
      <c r="D1" s="135"/>
      <c r="E1" s="135"/>
      <c r="F1" s="137"/>
      <c r="G1" s="137"/>
      <c r="H1" s="135"/>
      <c r="I1" s="135"/>
      <c r="J1" s="135"/>
      <c r="K1" s="137"/>
      <c r="L1" s="137"/>
      <c r="M1" s="137"/>
      <c r="N1" s="137"/>
      <c r="O1" s="137"/>
      <c r="P1" s="137"/>
      <c r="Q1" s="137"/>
      <c r="R1" s="137"/>
      <c r="S1" s="135"/>
      <c r="T1" s="135"/>
      <c r="U1" s="135"/>
      <c r="V1" s="135"/>
      <c r="W1" s="359" t="s">
        <v>749</v>
      </c>
      <c r="X1" s="359"/>
      <c r="Y1" s="359"/>
      <c r="Z1" s="359"/>
      <c r="AA1" s="359"/>
      <c r="AB1" s="359"/>
      <c r="AC1" s="359"/>
    </row>
    <row r="2" spans="1:29" ht="24" customHeight="1" x14ac:dyDescent="0.25">
      <c r="A2" s="359" t="s">
        <v>1</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row>
    <row r="3" spans="1:29" ht="20.25" customHeight="1" x14ac:dyDescent="0.25">
      <c r="A3" s="359" t="s">
        <v>503</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row>
    <row r="4" spans="1:29" s="138" customFormat="1" ht="22.5" customHeight="1" x14ac:dyDescent="0.25">
      <c r="A4" s="360" t="s">
        <v>747</v>
      </c>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row>
    <row r="5" spans="1:29" ht="18.75" customHeight="1" x14ac:dyDescent="0.25">
      <c r="A5" s="364"/>
      <c r="B5" s="364"/>
      <c r="C5" s="364"/>
      <c r="D5" s="364"/>
      <c r="E5" s="364"/>
      <c r="F5" s="364"/>
      <c r="G5" s="364"/>
      <c r="H5" s="364"/>
      <c r="I5" s="364"/>
      <c r="J5" s="364"/>
      <c r="K5" s="364"/>
      <c r="L5" s="364"/>
      <c r="M5" s="364"/>
      <c r="N5" s="364"/>
      <c r="O5" s="364"/>
      <c r="P5" s="364"/>
      <c r="Q5" s="364"/>
      <c r="R5" s="364"/>
      <c r="S5" s="364"/>
      <c r="T5" s="364"/>
      <c r="W5" s="365" t="s">
        <v>354</v>
      </c>
      <c r="X5" s="365"/>
      <c r="Y5" s="365"/>
      <c r="Z5" s="365"/>
      <c r="AA5" s="365"/>
      <c r="AB5" s="365"/>
      <c r="AC5" s="365"/>
    </row>
    <row r="6" spans="1:29" s="5" customFormat="1" ht="18.75" customHeight="1" x14ac:dyDescent="0.25">
      <c r="A6" s="332" t="s">
        <v>4</v>
      </c>
      <c r="B6" s="332" t="s">
        <v>5</v>
      </c>
      <c r="C6" s="334" t="s">
        <v>355</v>
      </c>
      <c r="D6" s="332" t="s">
        <v>7</v>
      </c>
      <c r="E6" s="334" t="s">
        <v>10</v>
      </c>
      <c r="F6" s="332" t="s">
        <v>8</v>
      </c>
      <c r="G6" s="332" t="s">
        <v>9</v>
      </c>
      <c r="H6" s="332" t="s">
        <v>11</v>
      </c>
      <c r="I6" s="332"/>
      <c r="J6" s="332"/>
      <c r="K6" s="338" t="s">
        <v>12</v>
      </c>
      <c r="L6" s="339"/>
      <c r="M6" s="339"/>
      <c r="N6" s="339"/>
      <c r="O6" s="339"/>
      <c r="P6" s="339"/>
      <c r="Q6" s="339"/>
      <c r="R6" s="340"/>
      <c r="S6" s="338" t="s">
        <v>13</v>
      </c>
      <c r="T6" s="340"/>
      <c r="U6" s="338" t="s">
        <v>504</v>
      </c>
      <c r="V6" s="339"/>
      <c r="W6" s="338" t="s">
        <v>16</v>
      </c>
      <c r="X6" s="339"/>
      <c r="Y6" s="339"/>
      <c r="Z6" s="339"/>
      <c r="AA6" s="339"/>
      <c r="AB6" s="340"/>
      <c r="AC6" s="332" t="s">
        <v>17</v>
      </c>
    </row>
    <row r="7" spans="1:29" s="5" customFormat="1" ht="18.75" customHeight="1" x14ac:dyDescent="0.25">
      <c r="A7" s="332"/>
      <c r="B7" s="332"/>
      <c r="C7" s="335"/>
      <c r="D7" s="332"/>
      <c r="E7" s="335"/>
      <c r="F7" s="332"/>
      <c r="G7" s="332"/>
      <c r="H7" s="332" t="s">
        <v>18</v>
      </c>
      <c r="I7" s="332" t="s">
        <v>19</v>
      </c>
      <c r="J7" s="332"/>
      <c r="K7" s="341"/>
      <c r="L7" s="342"/>
      <c r="M7" s="342"/>
      <c r="N7" s="342"/>
      <c r="O7" s="342"/>
      <c r="P7" s="342"/>
      <c r="Q7" s="342"/>
      <c r="R7" s="343"/>
      <c r="S7" s="341"/>
      <c r="T7" s="343"/>
      <c r="U7" s="344"/>
      <c r="V7" s="345"/>
      <c r="W7" s="344"/>
      <c r="X7" s="345"/>
      <c r="Y7" s="345"/>
      <c r="Z7" s="345"/>
      <c r="AA7" s="345"/>
      <c r="AB7" s="346"/>
      <c r="AC7" s="332"/>
    </row>
    <row r="8" spans="1:29" s="5" customFormat="1" ht="33.75" customHeight="1" x14ac:dyDescent="0.25">
      <c r="A8" s="332"/>
      <c r="B8" s="332"/>
      <c r="C8" s="335"/>
      <c r="D8" s="332"/>
      <c r="E8" s="335"/>
      <c r="F8" s="332"/>
      <c r="G8" s="332"/>
      <c r="H8" s="332"/>
      <c r="I8" s="334" t="s">
        <v>20</v>
      </c>
      <c r="J8" s="334" t="s">
        <v>24</v>
      </c>
      <c r="K8" s="344"/>
      <c r="L8" s="345"/>
      <c r="M8" s="345"/>
      <c r="N8" s="345"/>
      <c r="O8" s="345"/>
      <c r="P8" s="345"/>
      <c r="Q8" s="345"/>
      <c r="R8" s="346"/>
      <c r="S8" s="344"/>
      <c r="T8" s="346"/>
      <c r="U8" s="332" t="s">
        <v>20</v>
      </c>
      <c r="V8" s="338" t="s">
        <v>24</v>
      </c>
      <c r="W8" s="332" t="s">
        <v>20</v>
      </c>
      <c r="X8" s="332" t="s">
        <v>505</v>
      </c>
      <c r="Y8" s="332"/>
      <c r="Z8" s="332"/>
      <c r="AA8" s="332"/>
      <c r="AB8" s="332"/>
      <c r="AC8" s="332"/>
    </row>
    <row r="9" spans="1:29" s="5" customFormat="1" ht="18.75" customHeight="1" x14ac:dyDescent="0.25">
      <c r="A9" s="332"/>
      <c r="B9" s="332"/>
      <c r="C9" s="335"/>
      <c r="D9" s="332"/>
      <c r="E9" s="335"/>
      <c r="F9" s="332"/>
      <c r="G9" s="332"/>
      <c r="H9" s="332"/>
      <c r="I9" s="335"/>
      <c r="J9" s="362"/>
      <c r="K9" s="334" t="s">
        <v>20</v>
      </c>
      <c r="L9" s="334" t="s">
        <v>24</v>
      </c>
      <c r="M9" s="334" t="s">
        <v>20</v>
      </c>
      <c r="N9" s="334" t="s">
        <v>21</v>
      </c>
      <c r="O9" s="334" t="s">
        <v>20</v>
      </c>
      <c r="P9" s="334" t="s">
        <v>21</v>
      </c>
      <c r="Q9" s="334" t="s">
        <v>20</v>
      </c>
      <c r="R9" s="334" t="s">
        <v>21</v>
      </c>
      <c r="S9" s="334" t="s">
        <v>20</v>
      </c>
      <c r="T9" s="334" t="s">
        <v>24</v>
      </c>
      <c r="U9" s="332"/>
      <c r="V9" s="341"/>
      <c r="W9" s="332"/>
      <c r="X9" s="332" t="s">
        <v>26</v>
      </c>
      <c r="Y9" s="332" t="s">
        <v>28</v>
      </c>
      <c r="Z9" s="332" t="s">
        <v>29</v>
      </c>
      <c r="AA9" s="332" t="s">
        <v>30</v>
      </c>
      <c r="AB9" s="332" t="s">
        <v>31</v>
      </c>
      <c r="AC9" s="332"/>
    </row>
    <row r="10" spans="1:29" s="5" customFormat="1" ht="48" customHeight="1" x14ac:dyDescent="0.25">
      <c r="A10" s="332"/>
      <c r="B10" s="332"/>
      <c r="C10" s="336"/>
      <c r="D10" s="332"/>
      <c r="E10" s="336"/>
      <c r="F10" s="332"/>
      <c r="G10" s="332"/>
      <c r="H10" s="332"/>
      <c r="I10" s="336"/>
      <c r="J10" s="363"/>
      <c r="K10" s="336"/>
      <c r="L10" s="336"/>
      <c r="M10" s="336"/>
      <c r="N10" s="336"/>
      <c r="O10" s="336"/>
      <c r="P10" s="336"/>
      <c r="Q10" s="336"/>
      <c r="R10" s="336"/>
      <c r="S10" s="336"/>
      <c r="T10" s="336"/>
      <c r="U10" s="332"/>
      <c r="V10" s="344"/>
      <c r="W10" s="332"/>
      <c r="X10" s="332"/>
      <c r="Y10" s="332"/>
      <c r="Z10" s="332"/>
      <c r="AA10" s="332"/>
      <c r="AB10" s="332"/>
      <c r="AC10" s="332"/>
    </row>
    <row r="11" spans="1:29" s="2" customFormat="1" ht="26.25" customHeight="1" x14ac:dyDescent="0.25">
      <c r="A11" s="167"/>
      <c r="B11" s="167" t="s">
        <v>357</v>
      </c>
      <c r="C11" s="168"/>
      <c r="D11" s="167"/>
      <c r="E11" s="167"/>
      <c r="F11" s="168"/>
      <c r="G11" s="168"/>
      <c r="H11" s="169"/>
      <c r="I11" s="170">
        <f t="shared" ref="I11:Z11" si="0">I12+I16</f>
        <v>1033767</v>
      </c>
      <c r="J11" s="170">
        <f t="shared" si="0"/>
        <v>1033767</v>
      </c>
      <c r="K11" s="170">
        <f t="shared" si="0"/>
        <v>0</v>
      </c>
      <c r="L11" s="170">
        <f t="shared" si="0"/>
        <v>0</v>
      </c>
      <c r="M11" s="170">
        <f t="shared" si="0"/>
        <v>280767</v>
      </c>
      <c r="N11" s="170">
        <f t="shared" si="0"/>
        <v>280767</v>
      </c>
      <c r="O11" s="170">
        <f t="shared" si="0"/>
        <v>280767</v>
      </c>
      <c r="P11" s="170">
        <f t="shared" si="0"/>
        <v>0</v>
      </c>
      <c r="Q11" s="170">
        <f t="shared" si="0"/>
        <v>84135</v>
      </c>
      <c r="R11" s="170">
        <f t="shared" si="0"/>
        <v>80000</v>
      </c>
      <c r="S11" s="170">
        <f t="shared" si="0"/>
        <v>8698</v>
      </c>
      <c r="T11" s="170">
        <f t="shared" si="0"/>
        <v>8698</v>
      </c>
      <c r="U11" s="170">
        <f t="shared" si="0"/>
        <v>1025069</v>
      </c>
      <c r="V11" s="170">
        <f t="shared" si="0"/>
        <v>1025069</v>
      </c>
      <c r="W11" s="170">
        <f t="shared" si="0"/>
        <v>108150</v>
      </c>
      <c r="X11" s="170">
        <f t="shared" si="0"/>
        <v>0</v>
      </c>
      <c r="Y11" s="170">
        <f t="shared" si="0"/>
        <v>0</v>
      </c>
      <c r="Z11" s="170">
        <f t="shared" si="0"/>
        <v>108150</v>
      </c>
      <c r="AA11" s="170">
        <f t="shared" ref="AA11:AB11" si="1">SUM(AA13:AA14)</f>
        <v>0</v>
      </c>
      <c r="AB11" s="170">
        <f t="shared" si="1"/>
        <v>0</v>
      </c>
      <c r="AC11" s="171"/>
    </row>
    <row r="12" spans="1:29" s="2" customFormat="1" ht="26.25" customHeight="1" x14ac:dyDescent="0.25">
      <c r="A12" s="106" t="s">
        <v>358</v>
      </c>
      <c r="B12" s="149" t="s">
        <v>359</v>
      </c>
      <c r="C12" s="110"/>
      <c r="D12" s="106"/>
      <c r="E12" s="106"/>
      <c r="F12" s="110"/>
      <c r="G12" s="110"/>
      <c r="H12" s="105"/>
      <c r="I12" s="150">
        <f>SUM(I13:I15)</f>
        <v>468767</v>
      </c>
      <c r="J12" s="150">
        <f t="shared" ref="J12:Z12" si="2">SUM(J13:J15)</f>
        <v>468767</v>
      </c>
      <c r="K12" s="150">
        <f t="shared" si="2"/>
        <v>0</v>
      </c>
      <c r="L12" s="150">
        <f t="shared" si="2"/>
        <v>0</v>
      </c>
      <c r="M12" s="150">
        <f t="shared" si="2"/>
        <v>280767</v>
      </c>
      <c r="N12" s="150">
        <f t="shared" si="2"/>
        <v>280767</v>
      </c>
      <c r="O12" s="150">
        <f t="shared" si="2"/>
        <v>280767</v>
      </c>
      <c r="P12" s="150">
        <f t="shared" si="2"/>
        <v>0</v>
      </c>
      <c r="Q12" s="150">
        <f t="shared" si="2"/>
        <v>84135</v>
      </c>
      <c r="R12" s="150">
        <f t="shared" si="2"/>
        <v>80000</v>
      </c>
      <c r="S12" s="150">
        <f t="shared" si="2"/>
        <v>6569</v>
      </c>
      <c r="T12" s="150">
        <f t="shared" si="2"/>
        <v>6569</v>
      </c>
      <c r="U12" s="150">
        <f t="shared" si="2"/>
        <v>462198</v>
      </c>
      <c r="V12" s="150">
        <f t="shared" si="2"/>
        <v>462198</v>
      </c>
      <c r="W12" s="150">
        <f t="shared" si="2"/>
        <v>66000</v>
      </c>
      <c r="X12" s="150">
        <f t="shared" si="2"/>
        <v>0</v>
      </c>
      <c r="Y12" s="150">
        <f t="shared" si="2"/>
        <v>0</v>
      </c>
      <c r="Z12" s="150">
        <f t="shared" si="2"/>
        <v>66000</v>
      </c>
      <c r="AA12" s="150">
        <f>SUM(AA13:AA17)</f>
        <v>0</v>
      </c>
      <c r="AB12" s="150">
        <f>SUM(AB13:AB17)</f>
        <v>0</v>
      </c>
      <c r="AC12" s="150">
        <f>SUM(AC13:AC17)</f>
        <v>0</v>
      </c>
    </row>
    <row r="13" spans="1:29" s="2" customFormat="1" ht="43.5" customHeight="1" x14ac:dyDescent="0.25">
      <c r="A13" s="46">
        <v>1</v>
      </c>
      <c r="B13" s="100" t="s">
        <v>506</v>
      </c>
      <c r="C13" s="110"/>
      <c r="D13" s="46" t="s">
        <v>507</v>
      </c>
      <c r="E13" s="80" t="s">
        <v>42</v>
      </c>
      <c r="F13" s="110"/>
      <c r="G13" s="110"/>
      <c r="H13" s="105" t="s">
        <v>508</v>
      </c>
      <c r="I13" s="102">
        <v>78000</v>
      </c>
      <c r="J13" s="102">
        <v>78000</v>
      </c>
      <c r="K13" s="42"/>
      <c r="L13" s="42"/>
      <c r="M13" s="42"/>
      <c r="N13" s="42"/>
      <c r="O13" s="42"/>
      <c r="P13" s="42"/>
      <c r="Q13" s="42"/>
      <c r="R13" s="42"/>
      <c r="S13" s="42">
        <f>T13</f>
        <v>2000</v>
      </c>
      <c r="T13" s="42">
        <v>2000</v>
      </c>
      <c r="U13" s="42">
        <f>V13</f>
        <v>76000</v>
      </c>
      <c r="V13" s="42">
        <f>J13-T13</f>
        <v>76000</v>
      </c>
      <c r="W13" s="42">
        <f>SUM(Y13:AB13)</f>
        <v>30000</v>
      </c>
      <c r="X13" s="42"/>
      <c r="Y13" s="42"/>
      <c r="Z13" s="42">
        <v>30000</v>
      </c>
      <c r="AA13" s="42"/>
      <c r="AB13" s="42"/>
      <c r="AC13" s="111"/>
    </row>
    <row r="14" spans="1:29" s="172" customFormat="1" ht="41.25" customHeight="1" x14ac:dyDescent="0.2">
      <c r="A14" s="46">
        <v>2</v>
      </c>
      <c r="B14" s="82" t="s">
        <v>509</v>
      </c>
      <c r="C14" s="46">
        <v>7901427</v>
      </c>
      <c r="D14" s="46" t="s">
        <v>40</v>
      </c>
      <c r="E14" s="80" t="s">
        <v>42</v>
      </c>
      <c r="F14" s="46" t="s">
        <v>510</v>
      </c>
      <c r="G14" s="46" t="s">
        <v>511</v>
      </c>
      <c r="H14" s="46" t="s">
        <v>512</v>
      </c>
      <c r="I14" s="47">
        <v>280767</v>
      </c>
      <c r="J14" s="47">
        <v>280767</v>
      </c>
      <c r="K14" s="47"/>
      <c r="L14" s="47"/>
      <c r="M14" s="47">
        <v>280767</v>
      </c>
      <c r="N14" s="47">
        <f t="shared" ref="N14" si="3">O14+P14</f>
        <v>280767</v>
      </c>
      <c r="O14" s="47">
        <v>280767</v>
      </c>
      <c r="P14" s="47">
        <f t="shared" ref="P14" si="4">M14-O14</f>
        <v>0</v>
      </c>
      <c r="Q14" s="47">
        <f t="shared" ref="Q14" si="5">R14+S14</f>
        <v>84135</v>
      </c>
      <c r="R14" s="47">
        <v>80000</v>
      </c>
      <c r="S14" s="42">
        <f t="shared" ref="S14" si="6">T14</f>
        <v>4135</v>
      </c>
      <c r="T14" s="42">
        <f>3170+965</f>
        <v>4135</v>
      </c>
      <c r="U14" s="42">
        <f t="shared" ref="U14" si="7">V14</f>
        <v>276632</v>
      </c>
      <c r="V14" s="42">
        <f t="shared" ref="V14" si="8">J14-T14</f>
        <v>276632</v>
      </c>
      <c r="W14" s="42">
        <f t="shared" ref="W14" si="9">SUM(Y14:AB14)</f>
        <v>35000</v>
      </c>
      <c r="X14" s="42"/>
      <c r="Y14" s="42"/>
      <c r="Z14" s="42">
        <v>35000</v>
      </c>
      <c r="AA14" s="48"/>
      <c r="AB14" s="48"/>
      <c r="AC14" s="48"/>
    </row>
    <row r="15" spans="1:29" ht="51" x14ac:dyDescent="0.25">
      <c r="A15" s="46">
        <v>3</v>
      </c>
      <c r="B15" s="82" t="s">
        <v>513</v>
      </c>
      <c r="C15" s="115"/>
      <c r="D15" s="46" t="s">
        <v>40</v>
      </c>
      <c r="E15" s="80" t="s">
        <v>42</v>
      </c>
      <c r="F15" s="46" t="s">
        <v>510</v>
      </c>
      <c r="G15" s="46" t="s">
        <v>511</v>
      </c>
      <c r="H15" s="46" t="s">
        <v>514</v>
      </c>
      <c r="I15" s="47">
        <v>110000</v>
      </c>
      <c r="J15" s="47">
        <v>110000</v>
      </c>
      <c r="K15" s="173"/>
      <c r="L15" s="173"/>
      <c r="M15" s="173"/>
      <c r="N15" s="173"/>
      <c r="O15" s="174"/>
      <c r="P15" s="175"/>
      <c r="Q15" s="175"/>
      <c r="R15" s="175"/>
      <c r="S15" s="42">
        <f>T15</f>
        <v>434</v>
      </c>
      <c r="T15" s="42">
        <v>434</v>
      </c>
      <c r="U15" s="42">
        <f>V15</f>
        <v>109566</v>
      </c>
      <c r="V15" s="42">
        <f>J15-T15</f>
        <v>109566</v>
      </c>
      <c r="W15" s="42">
        <v>1000</v>
      </c>
      <c r="X15" s="42"/>
      <c r="Y15" s="42"/>
      <c r="Z15" s="42">
        <v>1000</v>
      </c>
      <c r="AA15" s="173"/>
      <c r="AB15" s="173"/>
      <c r="AC15" s="173"/>
    </row>
    <row r="16" spans="1:29" s="2" customFormat="1" ht="26.25" customHeight="1" x14ac:dyDescent="0.25">
      <c r="A16" s="106" t="s">
        <v>487</v>
      </c>
      <c r="B16" s="149" t="s">
        <v>488</v>
      </c>
      <c r="C16" s="110"/>
      <c r="D16" s="106"/>
      <c r="E16" s="106"/>
      <c r="F16" s="110"/>
      <c r="G16" s="110"/>
      <c r="H16" s="105"/>
      <c r="I16" s="150">
        <f t="shared" ref="I16:Z16" si="10">SUM(I17:I17)</f>
        <v>565000</v>
      </c>
      <c r="J16" s="150">
        <f t="shared" si="10"/>
        <v>565000</v>
      </c>
      <c r="K16" s="150">
        <f t="shared" si="10"/>
        <v>0</v>
      </c>
      <c r="L16" s="150">
        <f t="shared" si="10"/>
        <v>0</v>
      </c>
      <c r="M16" s="150">
        <f t="shared" si="10"/>
        <v>0</v>
      </c>
      <c r="N16" s="150">
        <f t="shared" si="10"/>
        <v>0</v>
      </c>
      <c r="O16" s="150">
        <f t="shared" si="10"/>
        <v>0</v>
      </c>
      <c r="P16" s="150">
        <f t="shared" si="10"/>
        <v>0</v>
      </c>
      <c r="Q16" s="150">
        <f t="shared" si="10"/>
        <v>0</v>
      </c>
      <c r="R16" s="150">
        <f t="shared" si="10"/>
        <v>0</v>
      </c>
      <c r="S16" s="150">
        <f t="shared" si="10"/>
        <v>2129</v>
      </c>
      <c r="T16" s="150">
        <f t="shared" si="10"/>
        <v>2129</v>
      </c>
      <c r="U16" s="150">
        <f t="shared" si="10"/>
        <v>562871</v>
      </c>
      <c r="V16" s="150">
        <f t="shared" si="10"/>
        <v>562871</v>
      </c>
      <c r="W16" s="150">
        <f t="shared" si="10"/>
        <v>42150</v>
      </c>
      <c r="X16" s="150">
        <f t="shared" si="10"/>
        <v>0</v>
      </c>
      <c r="Y16" s="150">
        <f t="shared" si="10"/>
        <v>0</v>
      </c>
      <c r="Z16" s="150">
        <f t="shared" si="10"/>
        <v>42150</v>
      </c>
      <c r="AA16" s="150">
        <f>AA15</f>
        <v>0</v>
      </c>
      <c r="AB16" s="150">
        <f>AB15</f>
        <v>0</v>
      </c>
      <c r="AC16" s="150"/>
    </row>
    <row r="17" spans="1:29" ht="51" x14ac:dyDescent="0.25">
      <c r="A17" s="118">
        <v>1</v>
      </c>
      <c r="B17" s="176" t="s">
        <v>515</v>
      </c>
      <c r="C17" s="177"/>
      <c r="D17" s="118" t="s">
        <v>40</v>
      </c>
      <c r="E17" s="178" t="s">
        <v>42</v>
      </c>
      <c r="F17" s="118" t="s">
        <v>510</v>
      </c>
      <c r="G17" s="118" t="s">
        <v>511</v>
      </c>
      <c r="H17" s="118" t="s">
        <v>516</v>
      </c>
      <c r="I17" s="179">
        <v>565000</v>
      </c>
      <c r="J17" s="179">
        <v>565000</v>
      </c>
      <c r="K17" s="180"/>
      <c r="L17" s="180"/>
      <c r="M17" s="180"/>
      <c r="N17" s="180"/>
      <c r="O17" s="181"/>
      <c r="P17" s="182"/>
      <c r="Q17" s="182"/>
      <c r="R17" s="182"/>
      <c r="S17" s="123">
        <f>T17</f>
        <v>2129</v>
      </c>
      <c r="T17" s="123">
        <v>2129</v>
      </c>
      <c r="U17" s="123">
        <f>V17</f>
        <v>562871</v>
      </c>
      <c r="V17" s="123">
        <f>J17-T17</f>
        <v>562871</v>
      </c>
      <c r="W17" s="123">
        <f>SUM(Y17:AB17)</f>
        <v>42150</v>
      </c>
      <c r="X17" s="183"/>
      <c r="Y17" s="183"/>
      <c r="Z17" s="183">
        <f>42000-150+300</f>
        <v>42150</v>
      </c>
      <c r="AA17" s="180"/>
      <c r="AB17" s="180"/>
      <c r="AC17" s="177"/>
    </row>
  </sheetData>
  <mergeCells count="43">
    <mergeCell ref="F6:F10"/>
    <mergeCell ref="A1:B1"/>
    <mergeCell ref="W1:AC1"/>
    <mergeCell ref="A2:AC2"/>
    <mergeCell ref="A3:AC3"/>
    <mergeCell ref="A4:AC4"/>
    <mergeCell ref="A5:T5"/>
    <mergeCell ref="W5:AC5"/>
    <mergeCell ref="A6:A10"/>
    <mergeCell ref="B6:B10"/>
    <mergeCell ref="C6:C10"/>
    <mergeCell ref="D6:D10"/>
    <mergeCell ref="E6:E10"/>
    <mergeCell ref="G6:G10"/>
    <mergeCell ref="H6:J6"/>
    <mergeCell ref="K6:R8"/>
    <mergeCell ref="S6:T8"/>
    <mergeCell ref="U6:V7"/>
    <mergeCell ref="L9:L10"/>
    <mergeCell ref="M9:M10"/>
    <mergeCell ref="N9:N10"/>
    <mergeCell ref="O9:O10"/>
    <mergeCell ref="AC6:AC10"/>
    <mergeCell ref="H7:H10"/>
    <mergeCell ref="I7:J7"/>
    <mergeCell ref="I8:I10"/>
    <mergeCell ref="J8:J10"/>
    <mergeCell ref="U8:U10"/>
    <mergeCell ref="V8:V10"/>
    <mergeCell ref="W8:W10"/>
    <mergeCell ref="X8:AB8"/>
    <mergeCell ref="K9:K10"/>
    <mergeCell ref="W6:AB7"/>
    <mergeCell ref="Y9:Y10"/>
    <mergeCell ref="Z9:Z10"/>
    <mergeCell ref="AA9:AA10"/>
    <mergeCell ref="AB9:AB10"/>
    <mergeCell ref="P9:P10"/>
    <mergeCell ref="Q9:Q10"/>
    <mergeCell ref="R9:R10"/>
    <mergeCell ref="S9:S10"/>
    <mergeCell ref="T9:T10"/>
    <mergeCell ref="X9:X10"/>
  </mergeCells>
  <conditionalFormatting sqref="B14">
    <cfRule type="duplicateValues" dxfId="11" priority="3"/>
  </conditionalFormatting>
  <conditionalFormatting sqref="B15">
    <cfRule type="duplicateValues" dxfId="10" priority="1"/>
  </conditionalFormatting>
  <conditionalFormatting sqref="B17">
    <cfRule type="duplicateValues" dxfId="9" priority="2"/>
  </conditionalFormatting>
  <pageMargins left="0.25" right="0.25" top="0.75" bottom="0.75" header="0.3" footer="0.3"/>
  <pageSetup paperSize="9" scale="85"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5137D-B330-429A-8791-2C7FFB02FA8C}">
  <sheetPr>
    <tabColor rgb="FF92D050"/>
    <pageSetUpPr fitToPage="1"/>
  </sheetPr>
  <dimension ref="A1:BB190"/>
  <sheetViews>
    <sheetView workbookViewId="0">
      <selection activeCell="A2" sqref="A2:AS2"/>
    </sheetView>
  </sheetViews>
  <sheetFormatPr defaultColWidth="9.140625" defaultRowHeight="18.75" x14ac:dyDescent="0.25"/>
  <cols>
    <col min="1" max="1" width="5.140625" style="128" customWidth="1"/>
    <col min="2" max="2" width="30" style="129" customWidth="1"/>
    <col min="3" max="3" width="7.5703125" style="129" customWidth="1"/>
    <col min="4" max="4" width="8.28515625" style="130" hidden="1" customWidth="1"/>
    <col min="5" max="5" width="6" style="130" hidden="1" customWidth="1"/>
    <col min="6" max="6" width="8.28515625" style="130" hidden="1" customWidth="1"/>
    <col min="7" max="7" width="6.5703125" style="130" hidden="1" customWidth="1"/>
    <col min="8" max="8" width="6.42578125" style="130" customWidth="1"/>
    <col min="9" max="9" width="10" style="130" customWidth="1"/>
    <col min="10" max="10" width="15.5703125" style="130" customWidth="1"/>
    <col min="11" max="11" width="10.42578125" style="103" customWidth="1"/>
    <col min="12" max="12" width="10.28515625" style="103" customWidth="1"/>
    <col min="13" max="13" width="8.28515625" style="103" hidden="1" customWidth="1"/>
    <col min="14" max="14" width="8.28515625" style="103" customWidth="1"/>
    <col min="15" max="15" width="9.7109375" style="103" customWidth="1"/>
    <col min="16" max="16" width="9.5703125" style="103" customWidth="1"/>
    <col min="17" max="17" width="8.42578125" style="103" customWidth="1"/>
    <col min="18" max="18" width="9.42578125" style="103" hidden="1" customWidth="1"/>
    <col min="19" max="19" width="9" style="103" hidden="1" customWidth="1"/>
    <col min="20" max="20" width="11.140625" style="103" hidden="1" customWidth="1"/>
    <col min="21" max="21" width="8.140625" style="103" hidden="1" customWidth="1"/>
    <col min="22" max="23" width="9" style="103" hidden="1" customWidth="1"/>
    <col min="24" max="24" width="9.28515625" style="103" hidden="1" customWidth="1"/>
    <col min="25" max="26" width="9" style="103" hidden="1" customWidth="1"/>
    <col min="27" max="27" width="11.5703125" style="103" hidden="1" customWidth="1"/>
    <col min="28" max="30" width="8" style="103" hidden="1" customWidth="1"/>
    <col min="31" max="31" width="10.5703125" style="103" hidden="1" customWidth="1"/>
    <col min="32" max="32" width="10.7109375" style="103" hidden="1" customWidth="1"/>
    <col min="33" max="35" width="8" style="103" hidden="1" customWidth="1"/>
    <col min="36" max="36" width="10.85546875" style="103" hidden="1" customWidth="1"/>
    <col min="37" max="37" width="9" style="103" customWidth="1"/>
    <col min="38" max="38" width="10.28515625" style="103" customWidth="1"/>
    <col min="39" max="39" width="8.7109375" style="103" customWidth="1"/>
    <col min="40" max="41" width="8" style="103" hidden="1" customWidth="1"/>
    <col min="42" max="42" width="9.28515625" style="103" hidden="1" customWidth="1"/>
    <col min="43" max="44" width="8.140625" style="103" customWidth="1"/>
    <col min="45" max="45" width="7.140625" style="2" customWidth="1"/>
    <col min="46" max="52" width="9.140625" style="2" hidden="1" customWidth="1"/>
    <col min="53" max="54" width="0" style="2" hidden="1" customWidth="1"/>
    <col min="55" max="16384" width="9.140625" style="2"/>
  </cols>
  <sheetData>
    <row r="1" spans="1:49" x14ac:dyDescent="0.25">
      <c r="A1" s="347" t="s">
        <v>0</v>
      </c>
      <c r="B1" s="347"/>
      <c r="AM1" s="372" t="s">
        <v>750</v>
      </c>
      <c r="AN1" s="372"/>
      <c r="AO1" s="372"/>
      <c r="AP1" s="372"/>
      <c r="AQ1" s="372"/>
      <c r="AR1" s="372"/>
      <c r="AS1" s="372"/>
    </row>
    <row r="2" spans="1:49" s="250" customFormat="1" ht="21.75" customHeight="1" x14ac:dyDescent="0.25">
      <c r="A2" s="348" t="s">
        <v>1</v>
      </c>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row>
    <row r="3" spans="1:49" s="250" customFormat="1" ht="26.25" hidden="1" customHeight="1" x14ac:dyDescent="0.25">
      <c r="A3" s="373" t="str">
        <f>[22]B1!A3:N3</f>
        <v>(Kèm theo Công văn số                SKHĐT-TH ngày  tháng 7 năm 2017 của Sở Kế hoạch và Đầu tư)</v>
      </c>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c r="AK3" s="252"/>
      <c r="AL3" s="251"/>
      <c r="AM3" s="251"/>
      <c r="AN3" s="251"/>
      <c r="AO3" s="251"/>
      <c r="AP3" s="251"/>
      <c r="AQ3" s="251"/>
      <c r="AR3" s="253"/>
    </row>
    <row r="4" spans="1:49" s="250" customFormat="1" ht="19.5" customHeight="1" x14ac:dyDescent="0.25">
      <c r="A4" s="348" t="s">
        <v>619</v>
      </c>
      <c r="B4" s="348"/>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348"/>
      <c r="AM4" s="348"/>
      <c r="AN4" s="348"/>
      <c r="AO4" s="348"/>
      <c r="AP4" s="348"/>
      <c r="AQ4" s="348"/>
      <c r="AR4" s="348"/>
      <c r="AS4" s="348"/>
      <c r="AT4" s="348"/>
      <c r="AU4" s="348"/>
      <c r="AV4" s="348"/>
      <c r="AW4" s="348"/>
    </row>
    <row r="5" spans="1:49" s="250" customFormat="1" ht="21.75" customHeight="1" x14ac:dyDescent="0.25">
      <c r="A5" s="349" t="s">
        <v>747</v>
      </c>
      <c r="B5" s="349"/>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c r="AM5" s="349"/>
      <c r="AN5" s="349"/>
      <c r="AO5" s="349"/>
      <c r="AP5" s="349"/>
      <c r="AQ5" s="349"/>
      <c r="AR5" s="349"/>
      <c r="AS5" s="349"/>
    </row>
    <row r="6" spans="1:49" s="3" customFormat="1" x14ac:dyDescent="0.25">
      <c r="A6" s="371" t="s">
        <v>3</v>
      </c>
      <c r="B6" s="371"/>
      <c r="C6" s="371"/>
      <c r="D6" s="371"/>
      <c r="E6" s="371"/>
      <c r="F6" s="371"/>
      <c r="G6" s="371"/>
      <c r="H6" s="371"/>
      <c r="I6" s="371"/>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1"/>
      <c r="AO6" s="371"/>
      <c r="AP6" s="371"/>
      <c r="AQ6" s="371"/>
      <c r="AR6" s="371"/>
    </row>
    <row r="7" spans="1:49" s="7" customFormat="1" ht="19.5" customHeight="1" x14ac:dyDescent="0.25">
      <c r="A7" s="332" t="s">
        <v>4</v>
      </c>
      <c r="B7" s="332" t="s">
        <v>5</v>
      </c>
      <c r="C7" s="332" t="s">
        <v>355</v>
      </c>
      <c r="D7" s="332" t="s">
        <v>620</v>
      </c>
      <c r="E7" s="332" t="s">
        <v>621</v>
      </c>
      <c r="F7" s="332" t="s">
        <v>622</v>
      </c>
      <c r="G7" s="332" t="s">
        <v>623</v>
      </c>
      <c r="H7" s="332" t="s">
        <v>624</v>
      </c>
      <c r="I7" s="332" t="s">
        <v>10</v>
      </c>
      <c r="J7" s="332" t="s">
        <v>625</v>
      </c>
      <c r="K7" s="332"/>
      <c r="L7" s="332"/>
      <c r="M7" s="332"/>
      <c r="N7" s="332"/>
      <c r="O7" s="332"/>
      <c r="P7" s="332"/>
      <c r="Q7" s="332"/>
      <c r="R7" s="332" t="s">
        <v>626</v>
      </c>
      <c r="S7" s="332"/>
      <c r="T7" s="332"/>
      <c r="U7" s="332"/>
      <c r="V7" s="332"/>
      <c r="W7" s="332"/>
      <c r="X7" s="332"/>
      <c r="Y7" s="332"/>
      <c r="Z7" s="332"/>
      <c r="AA7" s="332" t="s">
        <v>627</v>
      </c>
      <c r="AB7" s="332"/>
      <c r="AC7" s="332"/>
      <c r="AD7" s="332"/>
      <c r="AE7" s="332"/>
      <c r="AF7" s="332"/>
      <c r="AG7" s="332"/>
      <c r="AH7" s="332"/>
      <c r="AI7" s="332"/>
      <c r="AJ7" s="332"/>
      <c r="AK7" s="332" t="s">
        <v>16</v>
      </c>
      <c r="AL7" s="332"/>
      <c r="AM7" s="332"/>
      <c r="AN7" s="332"/>
      <c r="AO7" s="332"/>
      <c r="AP7" s="332"/>
      <c r="AQ7" s="332"/>
      <c r="AR7" s="332"/>
      <c r="AS7" s="332" t="s">
        <v>17</v>
      </c>
    </row>
    <row r="8" spans="1:49" s="7" customFormat="1" ht="15" customHeight="1" x14ac:dyDescent="0.25">
      <c r="A8" s="332"/>
      <c r="B8" s="332"/>
      <c r="C8" s="332"/>
      <c r="D8" s="332"/>
      <c r="E8" s="332"/>
      <c r="F8" s="332"/>
      <c r="G8" s="332"/>
      <c r="H8" s="332"/>
      <c r="I8" s="332"/>
      <c r="J8" s="332" t="s">
        <v>628</v>
      </c>
      <c r="K8" s="332" t="s">
        <v>19</v>
      </c>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332"/>
      <c r="AM8" s="332"/>
      <c r="AN8" s="332"/>
      <c r="AO8" s="332"/>
      <c r="AP8" s="332"/>
      <c r="AQ8" s="332"/>
      <c r="AR8" s="332"/>
      <c r="AS8" s="332"/>
    </row>
    <row r="9" spans="1:49" s="7" customFormat="1" ht="16.5" customHeight="1" x14ac:dyDescent="0.25">
      <c r="A9" s="332"/>
      <c r="B9" s="332"/>
      <c r="C9" s="332"/>
      <c r="D9" s="332"/>
      <c r="E9" s="332"/>
      <c r="F9" s="332"/>
      <c r="G9" s="332"/>
      <c r="H9" s="332"/>
      <c r="I9" s="332"/>
      <c r="J9" s="332"/>
      <c r="K9" s="332" t="s">
        <v>20</v>
      </c>
      <c r="L9" s="370" t="s">
        <v>629</v>
      </c>
      <c r="M9" s="370"/>
      <c r="N9" s="370"/>
      <c r="O9" s="370"/>
      <c r="P9" s="370"/>
      <c r="Q9" s="370"/>
      <c r="R9" s="332" t="s">
        <v>630</v>
      </c>
      <c r="S9" s="332"/>
      <c r="T9" s="332"/>
      <c r="U9" s="332" t="s">
        <v>631</v>
      </c>
      <c r="V9" s="332"/>
      <c r="W9" s="332"/>
      <c r="X9" s="332" t="s">
        <v>632</v>
      </c>
      <c r="Y9" s="332"/>
      <c r="Z9" s="332"/>
      <c r="AA9" s="332" t="s">
        <v>22</v>
      </c>
      <c r="AB9" s="332"/>
      <c r="AC9" s="332"/>
      <c r="AD9" s="332"/>
      <c r="AE9" s="332"/>
      <c r="AF9" s="332" t="s">
        <v>633</v>
      </c>
      <c r="AG9" s="332"/>
      <c r="AH9" s="332"/>
      <c r="AI9" s="332"/>
      <c r="AJ9" s="332"/>
      <c r="AK9" s="332"/>
      <c r="AL9" s="332"/>
      <c r="AM9" s="332"/>
      <c r="AN9" s="332"/>
      <c r="AO9" s="332"/>
      <c r="AP9" s="332"/>
      <c r="AQ9" s="332"/>
      <c r="AR9" s="332"/>
      <c r="AS9" s="332"/>
    </row>
    <row r="10" spans="1:49" s="7" customFormat="1" ht="40.5" customHeight="1" x14ac:dyDescent="0.25">
      <c r="A10" s="332"/>
      <c r="B10" s="332"/>
      <c r="C10" s="332"/>
      <c r="D10" s="332"/>
      <c r="E10" s="332"/>
      <c r="F10" s="332"/>
      <c r="G10" s="332"/>
      <c r="H10" s="332"/>
      <c r="I10" s="332"/>
      <c r="J10" s="332"/>
      <c r="K10" s="332"/>
      <c r="L10" s="332" t="s">
        <v>634</v>
      </c>
      <c r="M10" s="332"/>
      <c r="N10" s="332" t="s">
        <v>635</v>
      </c>
      <c r="O10" s="332"/>
      <c r="P10" s="332"/>
      <c r="Q10" s="332"/>
      <c r="R10" s="332" t="s">
        <v>26</v>
      </c>
      <c r="S10" s="332" t="s">
        <v>27</v>
      </c>
      <c r="T10" s="332"/>
      <c r="U10" s="332" t="s">
        <v>26</v>
      </c>
      <c r="V10" s="332" t="s">
        <v>27</v>
      </c>
      <c r="W10" s="332"/>
      <c r="X10" s="332" t="s">
        <v>26</v>
      </c>
      <c r="Y10" s="332" t="s">
        <v>27</v>
      </c>
      <c r="Z10" s="332"/>
      <c r="AA10" s="332" t="s">
        <v>26</v>
      </c>
      <c r="AB10" s="332" t="s">
        <v>27</v>
      </c>
      <c r="AC10" s="332"/>
      <c r="AD10" s="332"/>
      <c r="AE10" s="332"/>
      <c r="AF10" s="332" t="s">
        <v>26</v>
      </c>
      <c r="AG10" s="332" t="s">
        <v>27</v>
      </c>
      <c r="AH10" s="332"/>
      <c r="AI10" s="332"/>
      <c r="AJ10" s="332"/>
      <c r="AK10" s="332" t="s">
        <v>26</v>
      </c>
      <c r="AL10" s="356" t="s">
        <v>636</v>
      </c>
      <c r="AM10" s="357"/>
      <c r="AN10" s="357"/>
      <c r="AO10" s="357"/>
      <c r="AP10" s="357"/>
      <c r="AQ10" s="358"/>
      <c r="AR10" s="332" t="s">
        <v>637</v>
      </c>
      <c r="AS10" s="332"/>
    </row>
    <row r="11" spans="1:49" s="7" customFormat="1" ht="33.75" hidden="1" customHeight="1" x14ac:dyDescent="0.25">
      <c r="A11" s="332"/>
      <c r="B11" s="332"/>
      <c r="C11" s="332"/>
      <c r="D11" s="332"/>
      <c r="E11" s="332"/>
      <c r="F11" s="332"/>
      <c r="G11" s="332"/>
      <c r="H11" s="332"/>
      <c r="I11" s="332"/>
      <c r="J11" s="332"/>
      <c r="K11" s="332"/>
      <c r="L11" s="332"/>
      <c r="M11" s="332"/>
      <c r="N11" s="332"/>
      <c r="O11" s="332"/>
      <c r="P11" s="332"/>
      <c r="Q11" s="332"/>
      <c r="R11" s="332"/>
      <c r="S11" s="332" t="s">
        <v>638</v>
      </c>
      <c r="T11" s="332" t="s">
        <v>639</v>
      </c>
      <c r="U11" s="332"/>
      <c r="V11" s="332" t="s">
        <v>640</v>
      </c>
      <c r="W11" s="332" t="s">
        <v>639</v>
      </c>
      <c r="X11" s="332"/>
      <c r="Y11" s="332" t="s">
        <v>640</v>
      </c>
      <c r="Z11" s="332" t="s">
        <v>639</v>
      </c>
      <c r="AA11" s="332"/>
      <c r="AB11" s="369" t="s">
        <v>641</v>
      </c>
      <c r="AC11" s="369"/>
      <c r="AD11" s="369"/>
      <c r="AE11" s="332" t="s">
        <v>642</v>
      </c>
      <c r="AF11" s="332"/>
      <c r="AG11" s="369" t="s">
        <v>641</v>
      </c>
      <c r="AH11" s="369"/>
      <c r="AI11" s="369"/>
      <c r="AJ11" s="332" t="s">
        <v>642</v>
      </c>
      <c r="AK11" s="332"/>
      <c r="AL11" s="332" t="s">
        <v>26</v>
      </c>
      <c r="AM11" s="332" t="s">
        <v>28</v>
      </c>
      <c r="AN11" s="254"/>
      <c r="AO11" s="254"/>
      <c r="AP11" s="332" t="s">
        <v>642</v>
      </c>
      <c r="AQ11" s="4"/>
      <c r="AR11" s="332"/>
      <c r="AS11" s="332"/>
    </row>
    <row r="12" spans="1:49" s="7" customFormat="1" ht="17.25" customHeight="1" x14ac:dyDescent="0.25">
      <c r="A12" s="332"/>
      <c r="B12" s="332"/>
      <c r="C12" s="332"/>
      <c r="D12" s="332"/>
      <c r="E12" s="332"/>
      <c r="F12" s="332"/>
      <c r="G12" s="332"/>
      <c r="H12" s="332"/>
      <c r="I12" s="332"/>
      <c r="J12" s="332"/>
      <c r="K12" s="332"/>
      <c r="L12" s="332" t="s">
        <v>26</v>
      </c>
      <c r="M12" s="332" t="s">
        <v>643</v>
      </c>
      <c r="N12" s="332" t="s">
        <v>644</v>
      </c>
      <c r="O12" s="332" t="s">
        <v>645</v>
      </c>
      <c r="P12" s="332"/>
      <c r="Q12" s="332"/>
      <c r="R12" s="332"/>
      <c r="S12" s="332"/>
      <c r="T12" s="332"/>
      <c r="U12" s="332"/>
      <c r="V12" s="332"/>
      <c r="W12" s="332"/>
      <c r="X12" s="332"/>
      <c r="Y12" s="332"/>
      <c r="Z12" s="332"/>
      <c r="AA12" s="332"/>
      <c r="AB12" s="332" t="s">
        <v>26</v>
      </c>
      <c r="AC12" s="332" t="s">
        <v>27</v>
      </c>
      <c r="AD12" s="332"/>
      <c r="AE12" s="332"/>
      <c r="AF12" s="332"/>
      <c r="AG12" s="332" t="s">
        <v>26</v>
      </c>
      <c r="AH12" s="332" t="s">
        <v>27</v>
      </c>
      <c r="AI12" s="332"/>
      <c r="AJ12" s="332"/>
      <c r="AK12" s="332"/>
      <c r="AL12" s="332"/>
      <c r="AM12" s="332"/>
      <c r="AN12" s="254" t="s">
        <v>27</v>
      </c>
      <c r="AO12" s="254"/>
      <c r="AP12" s="332"/>
      <c r="AQ12" s="366" t="s">
        <v>29</v>
      </c>
      <c r="AR12" s="332"/>
      <c r="AS12" s="332"/>
    </row>
    <row r="13" spans="1:49" s="7" customFormat="1" ht="19.5" customHeight="1" x14ac:dyDescent="0.25">
      <c r="A13" s="332"/>
      <c r="B13" s="332"/>
      <c r="C13" s="332"/>
      <c r="D13" s="332"/>
      <c r="E13" s="332"/>
      <c r="F13" s="332"/>
      <c r="G13" s="332"/>
      <c r="H13" s="332"/>
      <c r="I13" s="332"/>
      <c r="J13" s="332"/>
      <c r="K13" s="332"/>
      <c r="L13" s="332"/>
      <c r="M13" s="332"/>
      <c r="N13" s="332"/>
      <c r="O13" s="332" t="s">
        <v>26</v>
      </c>
      <c r="P13" s="332" t="s">
        <v>27</v>
      </c>
      <c r="Q13" s="332"/>
      <c r="R13" s="332"/>
      <c r="S13" s="332"/>
      <c r="T13" s="332"/>
      <c r="U13" s="332"/>
      <c r="V13" s="332"/>
      <c r="W13" s="332"/>
      <c r="X13" s="332"/>
      <c r="Y13" s="332"/>
      <c r="Z13" s="332"/>
      <c r="AA13" s="332"/>
      <c r="AB13" s="332"/>
      <c r="AC13" s="333" t="s">
        <v>32</v>
      </c>
      <c r="AD13" s="333" t="s">
        <v>34</v>
      </c>
      <c r="AE13" s="332"/>
      <c r="AF13" s="332"/>
      <c r="AG13" s="332"/>
      <c r="AH13" s="333" t="s">
        <v>32</v>
      </c>
      <c r="AI13" s="333" t="s">
        <v>34</v>
      </c>
      <c r="AJ13" s="332"/>
      <c r="AK13" s="332"/>
      <c r="AL13" s="332"/>
      <c r="AM13" s="332"/>
      <c r="AN13" s="256" t="s">
        <v>32</v>
      </c>
      <c r="AO13" s="256" t="s">
        <v>34</v>
      </c>
      <c r="AP13" s="332"/>
      <c r="AQ13" s="367"/>
      <c r="AR13" s="332"/>
      <c r="AS13" s="332"/>
    </row>
    <row r="14" spans="1:49" s="7" customFormat="1" ht="45.75" customHeight="1" x14ac:dyDescent="0.25">
      <c r="A14" s="332"/>
      <c r="B14" s="332"/>
      <c r="C14" s="332"/>
      <c r="D14" s="332"/>
      <c r="E14" s="332"/>
      <c r="F14" s="332"/>
      <c r="G14" s="332"/>
      <c r="H14" s="332"/>
      <c r="I14" s="332"/>
      <c r="J14" s="332"/>
      <c r="K14" s="332"/>
      <c r="L14" s="332"/>
      <c r="M14" s="332"/>
      <c r="N14" s="332"/>
      <c r="O14" s="332"/>
      <c r="P14" s="4" t="s">
        <v>646</v>
      </c>
      <c r="Q14" s="4" t="s">
        <v>647</v>
      </c>
      <c r="R14" s="332"/>
      <c r="S14" s="332"/>
      <c r="T14" s="332"/>
      <c r="U14" s="332"/>
      <c r="V14" s="332"/>
      <c r="W14" s="332"/>
      <c r="X14" s="332"/>
      <c r="Y14" s="332"/>
      <c r="Z14" s="332"/>
      <c r="AA14" s="332"/>
      <c r="AB14" s="332"/>
      <c r="AC14" s="333"/>
      <c r="AD14" s="333"/>
      <c r="AE14" s="332"/>
      <c r="AF14" s="332"/>
      <c r="AG14" s="332"/>
      <c r="AH14" s="333"/>
      <c r="AI14" s="333"/>
      <c r="AJ14" s="332"/>
      <c r="AK14" s="332"/>
      <c r="AL14" s="332"/>
      <c r="AM14" s="332"/>
      <c r="AN14" s="256"/>
      <c r="AO14" s="256"/>
      <c r="AP14" s="332"/>
      <c r="AQ14" s="368"/>
      <c r="AR14" s="332"/>
      <c r="AS14" s="332"/>
    </row>
    <row r="15" spans="1:49" s="12" customFormat="1" ht="21.75" hidden="1" customHeight="1" x14ac:dyDescent="0.25">
      <c r="A15" s="258" t="s">
        <v>38</v>
      </c>
      <c r="B15" s="258">
        <v>2</v>
      </c>
      <c r="C15" s="258">
        <v>3</v>
      </c>
      <c r="D15" s="258">
        <v>4</v>
      </c>
      <c r="E15" s="258">
        <v>5</v>
      </c>
      <c r="F15" s="258">
        <v>6</v>
      </c>
      <c r="G15" s="258">
        <v>7</v>
      </c>
      <c r="H15" s="258"/>
      <c r="I15" s="258"/>
      <c r="J15" s="258">
        <v>8</v>
      </c>
      <c r="K15" s="258">
        <v>9</v>
      </c>
      <c r="L15" s="258">
        <v>10</v>
      </c>
      <c r="M15" s="258">
        <v>11</v>
      </c>
      <c r="N15" s="258">
        <v>12</v>
      </c>
      <c r="O15" s="258">
        <v>13</v>
      </c>
      <c r="P15" s="258">
        <v>14</v>
      </c>
      <c r="Q15" s="258">
        <v>15</v>
      </c>
      <c r="R15" s="258">
        <v>16</v>
      </c>
      <c r="S15" s="258">
        <v>17</v>
      </c>
      <c r="T15" s="258">
        <v>18</v>
      </c>
      <c r="U15" s="258">
        <v>19</v>
      </c>
      <c r="V15" s="258">
        <v>20</v>
      </c>
      <c r="W15" s="258">
        <v>21</v>
      </c>
      <c r="X15" s="258">
        <v>22</v>
      </c>
      <c r="Y15" s="258">
        <v>23</v>
      </c>
      <c r="Z15" s="258">
        <v>24</v>
      </c>
      <c r="AA15" s="258">
        <v>25</v>
      </c>
      <c r="AB15" s="258">
        <v>26</v>
      </c>
      <c r="AC15" s="258">
        <v>27</v>
      </c>
      <c r="AD15" s="258">
        <v>28</v>
      </c>
      <c r="AE15" s="258">
        <v>29</v>
      </c>
      <c r="AF15" s="258">
        <v>30</v>
      </c>
      <c r="AG15" s="258">
        <v>31</v>
      </c>
      <c r="AH15" s="258">
        <v>32</v>
      </c>
      <c r="AI15" s="258">
        <v>33</v>
      </c>
      <c r="AJ15" s="258">
        <v>34</v>
      </c>
      <c r="AK15" s="258"/>
      <c r="AL15" s="258">
        <v>35</v>
      </c>
      <c r="AM15" s="258">
        <v>36</v>
      </c>
      <c r="AN15" s="258">
        <v>37</v>
      </c>
      <c r="AO15" s="258">
        <v>38</v>
      </c>
      <c r="AP15" s="258">
        <v>39</v>
      </c>
      <c r="AQ15" s="258"/>
      <c r="AR15" s="258"/>
      <c r="AS15" s="258">
        <v>40</v>
      </c>
    </row>
    <row r="16" spans="1:49" s="261" customFormat="1" ht="24.75" customHeight="1" x14ac:dyDescent="0.25">
      <c r="A16" s="259"/>
      <c r="B16" s="140" t="s">
        <v>648</v>
      </c>
      <c r="C16" s="140"/>
      <c r="D16" s="259"/>
      <c r="E16" s="259"/>
      <c r="F16" s="259"/>
      <c r="G16" s="259"/>
      <c r="H16" s="259"/>
      <c r="I16" s="259"/>
      <c r="J16" s="259">
        <f>SUM(J24:J28)</f>
        <v>0</v>
      </c>
      <c r="K16" s="260">
        <f>K23+K26</f>
        <v>1920112</v>
      </c>
      <c r="L16" s="260">
        <f t="shared" ref="L16:AR16" si="0">L23+L26</f>
        <v>367524</v>
      </c>
      <c r="M16" s="260">
        <f t="shared" si="0"/>
        <v>0</v>
      </c>
      <c r="N16" s="260">
        <f t="shared" si="0"/>
        <v>0</v>
      </c>
      <c r="O16" s="260">
        <f t="shared" si="0"/>
        <v>1552588</v>
      </c>
      <c r="P16" s="260">
        <f t="shared" si="0"/>
        <v>1255574.6000000001</v>
      </c>
      <c r="Q16" s="260">
        <f t="shared" si="0"/>
        <v>270214.40000000002</v>
      </c>
      <c r="R16" s="260">
        <f t="shared" si="0"/>
        <v>258000</v>
      </c>
      <c r="S16" s="260">
        <f t="shared" si="0"/>
        <v>54000</v>
      </c>
      <c r="T16" s="260">
        <f t="shared" si="0"/>
        <v>204000</v>
      </c>
      <c r="U16" s="260">
        <f t="shared" si="0"/>
        <v>79467</v>
      </c>
      <c r="V16" s="260">
        <f t="shared" si="0"/>
        <v>22400</v>
      </c>
      <c r="W16" s="260">
        <f t="shared" si="0"/>
        <v>57067</v>
      </c>
      <c r="X16" s="260">
        <f t="shared" si="0"/>
        <v>107095</v>
      </c>
      <c r="Y16" s="260">
        <f t="shared" si="0"/>
        <v>42496</v>
      </c>
      <c r="Z16" s="260">
        <f t="shared" si="0"/>
        <v>64599</v>
      </c>
      <c r="AA16" s="260">
        <f t="shared" si="0"/>
        <v>1452204</v>
      </c>
      <c r="AB16" s="260">
        <f t="shared" si="0"/>
        <v>243871</v>
      </c>
      <c r="AC16" s="260">
        <f t="shared" si="0"/>
        <v>0</v>
      </c>
      <c r="AD16" s="260">
        <f t="shared" si="0"/>
        <v>0</v>
      </c>
      <c r="AE16" s="260">
        <f t="shared" si="0"/>
        <v>1137798</v>
      </c>
      <c r="AF16" s="260">
        <f t="shared" si="0"/>
        <v>716553.59899999993</v>
      </c>
      <c r="AG16" s="260">
        <f t="shared" si="0"/>
        <v>206361</v>
      </c>
      <c r="AH16" s="260">
        <f t="shared" si="0"/>
        <v>62532</v>
      </c>
      <c r="AI16" s="260">
        <f t="shared" si="0"/>
        <v>0</v>
      </c>
      <c r="AJ16" s="260">
        <f t="shared" si="0"/>
        <v>599523.59899999993</v>
      </c>
      <c r="AK16" s="260">
        <f t="shared" si="0"/>
        <v>85338</v>
      </c>
      <c r="AL16" s="260">
        <f t="shared" si="0"/>
        <v>51338</v>
      </c>
      <c r="AM16" s="260">
        <f t="shared" si="0"/>
        <v>36933</v>
      </c>
      <c r="AN16" s="260">
        <f t="shared" si="0"/>
        <v>0</v>
      </c>
      <c r="AO16" s="260">
        <f t="shared" si="0"/>
        <v>0</v>
      </c>
      <c r="AP16" s="260">
        <f t="shared" si="0"/>
        <v>148804.40100000001</v>
      </c>
      <c r="AQ16" s="260">
        <f t="shared" si="0"/>
        <v>14405</v>
      </c>
      <c r="AR16" s="260">
        <f t="shared" si="0"/>
        <v>34000</v>
      </c>
      <c r="AS16" s="260"/>
      <c r="AT16" s="261">
        <f t="shared" ref="AT16:AT28" si="1">AL16-AP16</f>
        <v>-97466.401000000013</v>
      </c>
    </row>
    <row r="17" spans="1:54" s="261" customFormat="1" ht="38.25" hidden="1" x14ac:dyDescent="0.25">
      <c r="A17" s="262" t="s">
        <v>358</v>
      </c>
      <c r="B17" s="263" t="s">
        <v>649</v>
      </c>
      <c r="C17" s="14"/>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4"/>
      <c r="AL17" s="264"/>
      <c r="AM17" s="264"/>
      <c r="AN17" s="264"/>
      <c r="AO17" s="264"/>
      <c r="AP17" s="264"/>
      <c r="AQ17" s="264"/>
      <c r="AR17" s="264"/>
      <c r="AS17" s="264"/>
      <c r="AT17" s="12">
        <f t="shared" si="1"/>
        <v>0</v>
      </c>
    </row>
    <row r="18" spans="1:54" s="269" customFormat="1" ht="12.75" hidden="1" x14ac:dyDescent="0.25">
      <c r="A18" s="265" t="s">
        <v>35</v>
      </c>
      <c r="B18" s="266" t="s">
        <v>650</v>
      </c>
      <c r="C18" s="266"/>
      <c r="D18" s="41"/>
      <c r="E18" s="267"/>
      <c r="F18" s="267"/>
      <c r="G18" s="267"/>
      <c r="H18" s="267"/>
      <c r="I18" s="267"/>
      <c r="J18" s="267"/>
      <c r="K18" s="267"/>
      <c r="L18" s="267"/>
      <c r="M18" s="267"/>
      <c r="N18" s="267"/>
      <c r="O18" s="267"/>
      <c r="P18" s="267"/>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68"/>
      <c r="AN18" s="268"/>
      <c r="AO18" s="268"/>
      <c r="AP18" s="268"/>
      <c r="AQ18" s="268"/>
      <c r="AR18" s="268"/>
      <c r="AS18" s="268"/>
      <c r="AT18" s="12">
        <f t="shared" si="1"/>
        <v>0</v>
      </c>
    </row>
    <row r="19" spans="1:54" s="273" customFormat="1" ht="48.75" hidden="1" customHeight="1" x14ac:dyDescent="0.25">
      <c r="A19" s="265">
        <v>1</v>
      </c>
      <c r="B19" s="270" t="s">
        <v>651</v>
      </c>
      <c r="C19" s="270"/>
      <c r="D19" s="271"/>
      <c r="E19" s="271"/>
      <c r="F19" s="271"/>
      <c r="G19" s="271"/>
      <c r="H19" s="271"/>
      <c r="I19" s="271"/>
      <c r="J19" s="271"/>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2"/>
      <c r="AO19" s="272"/>
      <c r="AP19" s="272"/>
      <c r="AQ19" s="272"/>
      <c r="AR19" s="272"/>
      <c r="AS19" s="272"/>
      <c r="AT19" s="12">
        <f t="shared" si="1"/>
        <v>0</v>
      </c>
    </row>
    <row r="20" spans="1:54" s="269" customFormat="1" ht="12.75" hidden="1" x14ac:dyDescent="0.25">
      <c r="A20" s="37" t="s">
        <v>652</v>
      </c>
      <c r="B20" s="38" t="s">
        <v>653</v>
      </c>
      <c r="C20" s="38"/>
      <c r="D20" s="41"/>
      <c r="E20" s="41"/>
      <c r="F20" s="41"/>
      <c r="G20" s="41"/>
      <c r="H20" s="41"/>
      <c r="I20" s="41"/>
      <c r="J20" s="41"/>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268"/>
      <c r="AP20" s="268"/>
      <c r="AQ20" s="268"/>
      <c r="AR20" s="268"/>
      <c r="AS20" s="268"/>
      <c r="AT20" s="12">
        <f t="shared" si="1"/>
        <v>0</v>
      </c>
    </row>
    <row r="21" spans="1:54" s="269" customFormat="1" ht="12.75" hidden="1" x14ac:dyDescent="0.25">
      <c r="A21" s="37" t="s">
        <v>654</v>
      </c>
      <c r="B21" s="38" t="s">
        <v>653</v>
      </c>
      <c r="C21" s="38"/>
      <c r="D21" s="41"/>
      <c r="E21" s="41"/>
      <c r="F21" s="41"/>
      <c r="G21" s="41"/>
      <c r="H21" s="41"/>
      <c r="I21" s="41"/>
      <c r="J21" s="41"/>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268"/>
      <c r="AP21" s="268"/>
      <c r="AQ21" s="268"/>
      <c r="AR21" s="268"/>
      <c r="AS21" s="268"/>
      <c r="AT21" s="12">
        <f t="shared" si="1"/>
        <v>0</v>
      </c>
    </row>
    <row r="22" spans="1:54" s="276" customFormat="1" ht="27" hidden="1" x14ac:dyDescent="0.25">
      <c r="A22" s="29" t="s">
        <v>45</v>
      </c>
      <c r="B22" s="30" t="s">
        <v>37</v>
      </c>
      <c r="C22" s="30"/>
      <c r="D22" s="274"/>
      <c r="E22" s="274"/>
      <c r="F22" s="274"/>
      <c r="G22" s="274"/>
      <c r="H22" s="274"/>
      <c r="I22" s="274"/>
      <c r="J22" s="274"/>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5"/>
      <c r="AL22" s="275"/>
      <c r="AM22" s="275"/>
      <c r="AN22" s="275"/>
      <c r="AO22" s="275"/>
      <c r="AP22" s="275"/>
      <c r="AQ22" s="275"/>
      <c r="AR22" s="275"/>
      <c r="AS22" s="275"/>
      <c r="AT22" s="12">
        <f t="shared" si="1"/>
        <v>0</v>
      </c>
    </row>
    <row r="23" spans="1:54" s="276" customFormat="1" ht="24.75" customHeight="1" x14ac:dyDescent="0.25">
      <c r="A23" s="106" t="s">
        <v>358</v>
      </c>
      <c r="B23" s="149" t="s">
        <v>359</v>
      </c>
      <c r="C23" s="30"/>
      <c r="D23" s="274"/>
      <c r="E23" s="274"/>
      <c r="F23" s="274"/>
      <c r="G23" s="274"/>
      <c r="H23" s="274"/>
      <c r="I23" s="274"/>
      <c r="J23" s="274"/>
      <c r="K23" s="277">
        <f>SUM(K24:K25)</f>
        <v>713864</v>
      </c>
      <c r="L23" s="277">
        <f>SUM(L24:L25)</f>
        <v>146786</v>
      </c>
      <c r="M23" s="277">
        <f>SUM(M24:M25)</f>
        <v>0</v>
      </c>
      <c r="N23" s="277"/>
      <c r="O23" s="277">
        <f t="shared" ref="O23:AR23" si="2">SUM(O24:O25)</f>
        <v>567078</v>
      </c>
      <c r="P23" s="277">
        <f t="shared" si="2"/>
        <v>474195.6</v>
      </c>
      <c r="Q23" s="277">
        <f t="shared" si="2"/>
        <v>92882.4</v>
      </c>
      <c r="R23" s="277">
        <f t="shared" si="2"/>
        <v>90000</v>
      </c>
      <c r="S23" s="277">
        <f t="shared" si="2"/>
        <v>22000</v>
      </c>
      <c r="T23" s="277">
        <f t="shared" si="2"/>
        <v>68000</v>
      </c>
      <c r="U23" s="277">
        <f t="shared" si="2"/>
        <v>658</v>
      </c>
      <c r="V23" s="277">
        <f t="shared" si="2"/>
        <v>0</v>
      </c>
      <c r="W23" s="277">
        <f t="shared" si="2"/>
        <v>658</v>
      </c>
      <c r="X23" s="277">
        <f t="shared" si="2"/>
        <v>18686</v>
      </c>
      <c r="Y23" s="277">
        <f t="shared" si="2"/>
        <v>10496</v>
      </c>
      <c r="Z23" s="277">
        <f t="shared" si="2"/>
        <v>8190</v>
      </c>
      <c r="AA23" s="277">
        <f t="shared" si="2"/>
        <v>561688</v>
      </c>
      <c r="AB23" s="277">
        <f t="shared" si="2"/>
        <v>87492</v>
      </c>
      <c r="AC23" s="277">
        <f t="shared" si="2"/>
        <v>0</v>
      </c>
      <c r="AD23" s="277">
        <f t="shared" si="2"/>
        <v>0</v>
      </c>
      <c r="AE23" s="277">
        <f t="shared" si="2"/>
        <v>474196</v>
      </c>
      <c r="AF23" s="277">
        <f t="shared" si="2"/>
        <v>111889</v>
      </c>
      <c r="AG23" s="277">
        <f t="shared" si="2"/>
        <v>26538</v>
      </c>
      <c r="AH23" s="277">
        <f t="shared" si="2"/>
        <v>0</v>
      </c>
      <c r="AI23" s="277">
        <f t="shared" si="2"/>
        <v>0</v>
      </c>
      <c r="AJ23" s="277">
        <f t="shared" si="2"/>
        <v>85351</v>
      </c>
      <c r="AK23" s="277">
        <f t="shared" si="2"/>
        <v>28578</v>
      </c>
      <c r="AL23" s="277">
        <f t="shared" si="2"/>
        <v>17933</v>
      </c>
      <c r="AM23" s="277">
        <f t="shared" si="2"/>
        <v>17933</v>
      </c>
      <c r="AN23" s="277">
        <f t="shared" si="2"/>
        <v>0</v>
      </c>
      <c r="AO23" s="277">
        <f t="shared" si="2"/>
        <v>0</v>
      </c>
      <c r="AP23" s="277">
        <f t="shared" si="2"/>
        <v>62385</v>
      </c>
      <c r="AQ23" s="277">
        <f t="shared" si="2"/>
        <v>0</v>
      </c>
      <c r="AR23" s="277">
        <f t="shared" si="2"/>
        <v>10645</v>
      </c>
      <c r="AS23" s="275"/>
      <c r="AT23" s="12"/>
    </row>
    <row r="24" spans="1:54" ht="80.25" customHeight="1" x14ac:dyDescent="0.25">
      <c r="A24" s="37" t="s">
        <v>38</v>
      </c>
      <c r="B24" s="100" t="s">
        <v>655</v>
      </c>
      <c r="C24" s="41">
        <v>7652087</v>
      </c>
      <c r="D24" s="41" t="s">
        <v>487</v>
      </c>
      <c r="E24" s="41" t="s">
        <v>656</v>
      </c>
      <c r="F24" s="278" t="s">
        <v>657</v>
      </c>
      <c r="G24" s="278" t="s">
        <v>658</v>
      </c>
      <c r="H24" s="279" t="s">
        <v>62</v>
      </c>
      <c r="I24" s="19" t="s">
        <v>659</v>
      </c>
      <c r="J24" s="280" t="s">
        <v>660</v>
      </c>
      <c r="K24" s="281">
        <v>595274</v>
      </c>
      <c r="L24" s="281">
        <v>130862</v>
      </c>
      <c r="M24" s="281"/>
      <c r="N24" s="281"/>
      <c r="O24" s="281">
        <f>P24+Q24</f>
        <v>464412</v>
      </c>
      <c r="P24" s="281">
        <v>371529.6</v>
      </c>
      <c r="Q24" s="281">
        <v>92882.4</v>
      </c>
      <c r="R24" s="281">
        <f>S24+T24</f>
        <v>56000</v>
      </c>
      <c r="S24" s="281">
        <v>17000</v>
      </c>
      <c r="T24" s="281">
        <v>39000</v>
      </c>
      <c r="U24" s="281"/>
      <c r="V24" s="25"/>
      <c r="W24" s="281"/>
      <c r="X24" s="281">
        <f>Y24+Z24</f>
        <v>12102</v>
      </c>
      <c r="Y24" s="281">
        <v>9696</v>
      </c>
      <c r="Z24" s="281">
        <v>2406</v>
      </c>
      <c r="AA24" s="281">
        <f>AB24+AE24</f>
        <v>443098</v>
      </c>
      <c r="AB24" s="281">
        <v>71568</v>
      </c>
      <c r="AC24" s="25"/>
      <c r="AD24" s="25"/>
      <c r="AE24" s="281">
        <v>371530</v>
      </c>
      <c r="AF24" s="281">
        <f>AG24+AJ24</f>
        <v>61208</v>
      </c>
      <c r="AG24" s="281">
        <v>19115</v>
      </c>
      <c r="AH24" s="281"/>
      <c r="AI24" s="281"/>
      <c r="AJ24" s="281">
        <v>42093</v>
      </c>
      <c r="AK24" s="282">
        <f>AL24+AR24</f>
        <v>25455</v>
      </c>
      <c r="AL24" s="281">
        <f>AM24</f>
        <v>14810</v>
      </c>
      <c r="AM24" s="281">
        <v>14810</v>
      </c>
      <c r="AN24" s="281"/>
      <c r="AO24" s="281"/>
      <c r="AP24" s="281">
        <v>42580</v>
      </c>
      <c r="AQ24" s="281"/>
      <c r="AR24" s="281">
        <v>10645</v>
      </c>
      <c r="AS24" s="283"/>
      <c r="AT24" s="12">
        <f t="shared" si="1"/>
        <v>-27770</v>
      </c>
    </row>
    <row r="25" spans="1:54" ht="65.25" customHeight="1" x14ac:dyDescent="0.25">
      <c r="A25" s="37" t="s">
        <v>45</v>
      </c>
      <c r="B25" s="100" t="s">
        <v>661</v>
      </c>
      <c r="C25" s="41">
        <v>7923826</v>
      </c>
      <c r="D25" s="38" t="s">
        <v>487</v>
      </c>
      <c r="E25" s="38" t="s">
        <v>662</v>
      </c>
      <c r="F25" s="278" t="s">
        <v>663</v>
      </c>
      <c r="G25" s="278" t="s">
        <v>664</v>
      </c>
      <c r="H25" s="279" t="s">
        <v>62</v>
      </c>
      <c r="I25" s="279" t="s">
        <v>665</v>
      </c>
      <c r="J25" s="15" t="s">
        <v>666</v>
      </c>
      <c r="K25" s="281">
        <v>118590</v>
      </c>
      <c r="L25" s="281">
        <v>15924</v>
      </c>
      <c r="M25" s="281"/>
      <c r="N25" s="281"/>
      <c r="O25" s="281">
        <f>P25</f>
        <v>102666</v>
      </c>
      <c r="P25" s="281">
        <v>102666</v>
      </c>
      <c r="Q25" s="281"/>
      <c r="R25" s="281">
        <f>S25+T25</f>
        <v>34000</v>
      </c>
      <c r="S25" s="281">
        <v>5000</v>
      </c>
      <c r="T25" s="281">
        <v>29000</v>
      </c>
      <c r="U25" s="281">
        <f>W25</f>
        <v>658</v>
      </c>
      <c r="V25" s="25"/>
      <c r="W25" s="281">
        <v>658</v>
      </c>
      <c r="X25" s="281">
        <f>Y25+Z25</f>
        <v>6584</v>
      </c>
      <c r="Y25" s="281">
        <v>800</v>
      </c>
      <c r="Z25" s="281">
        <v>5784</v>
      </c>
      <c r="AA25" s="281">
        <f>AB25+AE25</f>
        <v>118590</v>
      </c>
      <c r="AB25" s="281">
        <v>15924</v>
      </c>
      <c r="AC25" s="25"/>
      <c r="AD25" s="25"/>
      <c r="AE25" s="281">
        <v>102666</v>
      </c>
      <c r="AF25" s="281">
        <f>AG25+AJ25</f>
        <v>50681</v>
      </c>
      <c r="AG25" s="281">
        <v>7423</v>
      </c>
      <c r="AH25" s="281"/>
      <c r="AI25" s="281"/>
      <c r="AJ25" s="281">
        <v>43258</v>
      </c>
      <c r="AK25" s="282">
        <f t="shared" ref="AK25:AK29" si="3">AM25+AQ25</f>
        <v>3123</v>
      </c>
      <c r="AL25" s="281">
        <f>AM25</f>
        <v>3123</v>
      </c>
      <c r="AM25" s="281">
        <v>3123</v>
      </c>
      <c r="AN25" s="281"/>
      <c r="AO25" s="281"/>
      <c r="AP25" s="281">
        <v>19805</v>
      </c>
      <c r="AQ25" s="281"/>
      <c r="AR25" s="281"/>
      <c r="AS25" s="284"/>
      <c r="AT25" s="12">
        <f t="shared" si="1"/>
        <v>-16682</v>
      </c>
    </row>
    <row r="26" spans="1:54" s="276" customFormat="1" ht="31.5" customHeight="1" x14ac:dyDescent="0.25">
      <c r="A26" s="106" t="s">
        <v>487</v>
      </c>
      <c r="B26" s="149" t="s">
        <v>488</v>
      </c>
      <c r="C26" s="30"/>
      <c r="D26" s="274"/>
      <c r="E26" s="274"/>
      <c r="F26" s="274"/>
      <c r="G26" s="274"/>
      <c r="H26" s="274"/>
      <c r="I26" s="274"/>
      <c r="J26" s="274"/>
      <c r="K26" s="277">
        <f>SUM(K27:K29)</f>
        <v>1206248</v>
      </c>
      <c r="L26" s="277">
        <f t="shared" ref="L26:AQ26" si="4">SUM(L27:L29)</f>
        <v>220738</v>
      </c>
      <c r="M26" s="277">
        <f t="shared" si="4"/>
        <v>0</v>
      </c>
      <c r="N26" s="277">
        <f t="shared" si="4"/>
        <v>0</v>
      </c>
      <c r="O26" s="277">
        <f t="shared" si="4"/>
        <v>985510</v>
      </c>
      <c r="P26" s="277">
        <f t="shared" si="4"/>
        <v>781379</v>
      </c>
      <c r="Q26" s="277">
        <f t="shared" si="4"/>
        <v>177332</v>
      </c>
      <c r="R26" s="277">
        <f t="shared" si="4"/>
        <v>168000</v>
      </c>
      <c r="S26" s="277">
        <f t="shared" si="4"/>
        <v>32000</v>
      </c>
      <c r="T26" s="277">
        <f t="shared" si="4"/>
        <v>136000</v>
      </c>
      <c r="U26" s="277">
        <f t="shared" si="4"/>
        <v>78809</v>
      </c>
      <c r="V26" s="277">
        <f t="shared" si="4"/>
        <v>22400</v>
      </c>
      <c r="W26" s="277">
        <f t="shared" si="4"/>
        <v>56409</v>
      </c>
      <c r="X26" s="277">
        <f t="shared" si="4"/>
        <v>88409</v>
      </c>
      <c r="Y26" s="277">
        <f t="shared" si="4"/>
        <v>32000</v>
      </c>
      <c r="Z26" s="277">
        <f t="shared" si="4"/>
        <v>56409</v>
      </c>
      <c r="AA26" s="277">
        <f t="shared" si="4"/>
        <v>890516</v>
      </c>
      <c r="AB26" s="277">
        <f t="shared" si="4"/>
        <v>156379</v>
      </c>
      <c r="AC26" s="277">
        <f t="shared" si="4"/>
        <v>0</v>
      </c>
      <c r="AD26" s="277">
        <f t="shared" si="4"/>
        <v>0</v>
      </c>
      <c r="AE26" s="277">
        <f t="shared" si="4"/>
        <v>663602</v>
      </c>
      <c r="AF26" s="277">
        <f t="shared" si="4"/>
        <v>604664.59899999993</v>
      </c>
      <c r="AG26" s="277">
        <f t="shared" si="4"/>
        <v>179823</v>
      </c>
      <c r="AH26" s="277">
        <f t="shared" si="4"/>
        <v>62532</v>
      </c>
      <c r="AI26" s="277">
        <f t="shared" si="4"/>
        <v>0</v>
      </c>
      <c r="AJ26" s="277">
        <f t="shared" si="4"/>
        <v>514172.59899999999</v>
      </c>
      <c r="AK26" s="277">
        <f>AL26+AR26</f>
        <v>56760</v>
      </c>
      <c r="AL26" s="277">
        <f t="shared" si="4"/>
        <v>33405</v>
      </c>
      <c r="AM26" s="277">
        <f t="shared" si="4"/>
        <v>19000</v>
      </c>
      <c r="AN26" s="277">
        <f t="shared" si="4"/>
        <v>0</v>
      </c>
      <c r="AO26" s="277">
        <f t="shared" si="4"/>
        <v>0</v>
      </c>
      <c r="AP26" s="277">
        <f t="shared" si="4"/>
        <v>86419.401000000013</v>
      </c>
      <c r="AQ26" s="277">
        <f t="shared" si="4"/>
        <v>14405</v>
      </c>
      <c r="AR26" s="277">
        <f>34000-10645</f>
        <v>23355</v>
      </c>
      <c r="AS26" s="275"/>
      <c r="AT26" s="12"/>
    </row>
    <row r="27" spans="1:54" s="269" customFormat="1" ht="34.5" customHeight="1" x14ac:dyDescent="0.25">
      <c r="A27" s="37" t="s">
        <v>38</v>
      </c>
      <c r="B27" s="100" t="s">
        <v>667</v>
      </c>
      <c r="C27" s="41">
        <v>7585134</v>
      </c>
      <c r="D27" s="41" t="s">
        <v>487</v>
      </c>
      <c r="E27" s="41" t="s">
        <v>656</v>
      </c>
      <c r="F27" s="278" t="s">
        <v>668</v>
      </c>
      <c r="G27" s="278" t="s">
        <v>669</v>
      </c>
      <c r="H27" s="41" t="s">
        <v>670</v>
      </c>
      <c r="I27" s="28" t="s">
        <v>671</v>
      </c>
      <c r="J27" s="39" t="s">
        <v>672</v>
      </c>
      <c r="K27" s="281">
        <v>646721</v>
      </c>
      <c r="L27" s="281">
        <f>K27-O27</f>
        <v>148465</v>
      </c>
      <c r="M27" s="281">
        <v>0</v>
      </c>
      <c r="N27" s="19" t="s">
        <v>673</v>
      </c>
      <c r="O27" s="281">
        <f>P27+Q27</f>
        <v>498256</v>
      </c>
      <c r="P27" s="281">
        <v>348779</v>
      </c>
      <c r="Q27" s="281">
        <v>149477</v>
      </c>
      <c r="R27" s="281">
        <f>S27+T27</f>
        <v>79000</v>
      </c>
      <c r="S27" s="281">
        <v>32000</v>
      </c>
      <c r="T27" s="281">
        <v>47000</v>
      </c>
      <c r="U27" s="281">
        <f>V27+W27</f>
        <v>24400</v>
      </c>
      <c r="V27" s="25">
        <v>22400</v>
      </c>
      <c r="W27" s="281">
        <v>2000</v>
      </c>
      <c r="X27" s="281">
        <f>Y27+Z27</f>
        <v>34000</v>
      </c>
      <c r="Y27" s="281">
        <v>32000</v>
      </c>
      <c r="Z27" s="281">
        <v>2000</v>
      </c>
      <c r="AA27" s="281">
        <f>AB27+AE27</f>
        <v>400093</v>
      </c>
      <c r="AB27" s="281">
        <v>103347</v>
      </c>
      <c r="AC27" s="25"/>
      <c r="AD27" s="25"/>
      <c r="AE27" s="281">
        <v>296746</v>
      </c>
      <c r="AF27" s="281">
        <f>AG27+AJ27</f>
        <v>296428.59899999999</v>
      </c>
      <c r="AG27" s="281">
        <f>10800+43302+32000</f>
        <v>86102</v>
      </c>
      <c r="AH27" s="281"/>
      <c r="AI27" s="281"/>
      <c r="AJ27" s="281">
        <f>139003.266+45623.333+23700+2000</f>
        <v>210326.59899999999</v>
      </c>
      <c r="AK27" s="282">
        <f>AM27+AQ27</f>
        <v>19000</v>
      </c>
      <c r="AL27" s="285">
        <f>AM27+AQ27</f>
        <v>19000</v>
      </c>
      <c r="AM27" s="285">
        <v>19000</v>
      </c>
      <c r="AN27" s="285"/>
      <c r="AO27" s="285"/>
      <c r="AP27" s="285">
        <f>AE27-AJ27</f>
        <v>86419.401000000013</v>
      </c>
      <c r="AQ27" s="285"/>
      <c r="AR27" s="285"/>
      <c r="AS27" s="38"/>
      <c r="AT27" s="12">
        <f t="shared" ref="AT27" si="5">AL27-AP27</f>
        <v>-67419.401000000013</v>
      </c>
    </row>
    <row r="28" spans="1:54" ht="65.25" customHeight="1" x14ac:dyDescent="0.25">
      <c r="A28" s="37" t="s">
        <v>45</v>
      </c>
      <c r="B28" s="100" t="s">
        <v>674</v>
      </c>
      <c r="C28" s="41">
        <v>7574140</v>
      </c>
      <c r="D28" s="38" t="s">
        <v>487</v>
      </c>
      <c r="E28" s="38" t="s">
        <v>675</v>
      </c>
      <c r="F28" s="25"/>
      <c r="G28" s="278" t="s">
        <v>676</v>
      </c>
      <c r="H28" s="279" t="s">
        <v>62</v>
      </c>
      <c r="I28" s="279" t="s">
        <v>665</v>
      </c>
      <c r="J28" s="15" t="s">
        <v>677</v>
      </c>
      <c r="K28" s="281">
        <f>L28+O28</f>
        <v>451400</v>
      </c>
      <c r="L28" s="281">
        <v>53477</v>
      </c>
      <c r="M28" s="281"/>
      <c r="N28" s="281"/>
      <c r="O28" s="281">
        <f>P28+Q28</f>
        <v>397923</v>
      </c>
      <c r="P28" s="281">
        <v>370068</v>
      </c>
      <c r="Q28" s="281">
        <v>27855</v>
      </c>
      <c r="R28" s="281">
        <f>S28+T28</f>
        <v>89000</v>
      </c>
      <c r="S28" s="25"/>
      <c r="T28" s="281">
        <v>89000</v>
      </c>
      <c r="U28" s="281">
        <f>W28</f>
        <v>54409</v>
      </c>
      <c r="V28" s="281"/>
      <c r="W28" s="281">
        <f>T28-34591</f>
        <v>54409</v>
      </c>
      <c r="X28" s="281">
        <f>Z28</f>
        <v>54409</v>
      </c>
      <c r="Y28" s="281"/>
      <c r="Z28" s="281">
        <f>W28</f>
        <v>54409</v>
      </c>
      <c r="AA28" s="281">
        <f>AB28+AE28</f>
        <v>382296</v>
      </c>
      <c r="AB28" s="281">
        <v>34236</v>
      </c>
      <c r="AC28" s="281"/>
      <c r="AD28" s="281"/>
      <c r="AE28" s="281">
        <v>348060</v>
      </c>
      <c r="AF28" s="281">
        <f>AG28+AJ28</f>
        <v>308236</v>
      </c>
      <c r="AG28" s="281">
        <v>4390</v>
      </c>
      <c r="AH28" s="281"/>
      <c r="AI28" s="281"/>
      <c r="AJ28" s="281">
        <v>303846</v>
      </c>
      <c r="AK28" s="282">
        <f t="shared" si="3"/>
        <v>11775</v>
      </c>
      <c r="AL28" s="285">
        <f>AM28+AQ28</f>
        <v>11775</v>
      </c>
      <c r="AM28" s="285"/>
      <c r="AN28" s="285"/>
      <c r="AO28" s="285"/>
      <c r="AP28" s="285"/>
      <c r="AQ28" s="285">
        <v>11775</v>
      </c>
      <c r="AR28" s="285"/>
      <c r="AS28" s="281"/>
      <c r="AT28" s="12">
        <f t="shared" si="1"/>
        <v>11775</v>
      </c>
    </row>
    <row r="29" spans="1:54" ht="102" customHeight="1" x14ac:dyDescent="0.25">
      <c r="A29" s="286" t="s">
        <v>48</v>
      </c>
      <c r="B29" s="287" t="s">
        <v>678</v>
      </c>
      <c r="C29" s="288">
        <v>7652087</v>
      </c>
      <c r="D29" s="289" t="s">
        <v>62</v>
      </c>
      <c r="E29" s="290" t="s">
        <v>679</v>
      </c>
      <c r="F29" s="291" t="s">
        <v>680</v>
      </c>
      <c r="G29" s="292">
        <v>107548</v>
      </c>
      <c r="H29" s="289" t="s">
        <v>62</v>
      </c>
      <c r="I29" s="290" t="s">
        <v>679</v>
      </c>
      <c r="J29" s="291" t="s">
        <v>681</v>
      </c>
      <c r="K29" s="292">
        <v>108127</v>
      </c>
      <c r="L29" s="292">
        <v>18796</v>
      </c>
      <c r="M29" s="293"/>
      <c r="N29" s="294"/>
      <c r="O29" s="294">
        <v>89331</v>
      </c>
      <c r="P29" s="294">
        <v>62532</v>
      </c>
      <c r="Q29" s="294"/>
      <c r="R29" s="293"/>
      <c r="S29" s="293"/>
      <c r="T29" s="293"/>
      <c r="U29" s="293"/>
      <c r="V29" s="293"/>
      <c r="W29" s="293"/>
      <c r="X29" s="293"/>
      <c r="Y29" s="293"/>
      <c r="Z29" s="291" t="s">
        <v>681</v>
      </c>
      <c r="AA29" s="292">
        <f>AB29+AG29</f>
        <v>108127</v>
      </c>
      <c r="AB29" s="292">
        <f>AE29</f>
        <v>18796</v>
      </c>
      <c r="AC29" s="292"/>
      <c r="AD29" s="294"/>
      <c r="AE29" s="292">
        <v>18796</v>
      </c>
      <c r="AF29" s="294"/>
      <c r="AG29" s="292">
        <v>89331</v>
      </c>
      <c r="AH29" s="292">
        <v>62532</v>
      </c>
      <c r="AI29" s="292"/>
      <c r="AJ29" s="294"/>
      <c r="AK29" s="295">
        <f t="shared" si="3"/>
        <v>2630</v>
      </c>
      <c r="AL29" s="296">
        <f>AM29+AQ29</f>
        <v>2630</v>
      </c>
      <c r="AM29" s="297"/>
      <c r="AN29" s="297"/>
      <c r="AO29" s="297"/>
      <c r="AP29" s="297">
        <v>0</v>
      </c>
      <c r="AQ29" s="297">
        <v>2630</v>
      </c>
      <c r="AR29" s="297"/>
      <c r="AS29" s="294">
        <v>0</v>
      </c>
      <c r="AT29" s="298"/>
      <c r="AU29" s="298"/>
      <c r="AV29" s="298"/>
      <c r="AW29" s="298"/>
      <c r="AX29" s="298">
        <v>1218</v>
      </c>
      <c r="AY29" s="298"/>
      <c r="AZ29" s="298"/>
      <c r="BA29" s="50"/>
      <c r="BB29" s="50"/>
    </row>
    <row r="30" spans="1:54"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row>
    <row r="31" spans="1:54"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1:54"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row r="41" s="2" customFormat="1" x14ac:dyDescent="0.25"/>
    <row r="42" s="2" customFormat="1" x14ac:dyDescent="0.25"/>
    <row r="43" s="2" customFormat="1" x14ac:dyDescent="0.25"/>
    <row r="44" s="2" customFormat="1" x14ac:dyDescent="0.25"/>
    <row r="45" s="2" customFormat="1" x14ac:dyDescent="0.25"/>
    <row r="46" s="2" customFormat="1" x14ac:dyDescent="0.25"/>
    <row r="47" s="2" customFormat="1" x14ac:dyDescent="0.25"/>
    <row r="48"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sheetData>
  <mergeCells count="73">
    <mergeCell ref="A5:AS5"/>
    <mergeCell ref="A1:B1"/>
    <mergeCell ref="AM1:AS1"/>
    <mergeCell ref="A2:AS2"/>
    <mergeCell ref="A3:AJ3"/>
    <mergeCell ref="A4:AW4"/>
    <mergeCell ref="A6:AR6"/>
    <mergeCell ref="A7:A14"/>
    <mergeCell ref="B7:B14"/>
    <mergeCell ref="C7:C14"/>
    <mergeCell ref="D7:D14"/>
    <mergeCell ref="E7:E14"/>
    <mergeCell ref="F7:F14"/>
    <mergeCell ref="G7:G14"/>
    <mergeCell ref="H7:H14"/>
    <mergeCell ref="I7:I14"/>
    <mergeCell ref="J7:Q7"/>
    <mergeCell ref="R7:Z8"/>
    <mergeCell ref="AA7:AJ8"/>
    <mergeCell ref="AK7:AR9"/>
    <mergeCell ref="AS7:AS14"/>
    <mergeCell ref="J8:J14"/>
    <mergeCell ref="K8:Q8"/>
    <mergeCell ref="K9:K14"/>
    <mergeCell ref="L9:Q9"/>
    <mergeCell ref="R9:T9"/>
    <mergeCell ref="U9:W9"/>
    <mergeCell ref="X9:Z9"/>
    <mergeCell ref="AA9:AE9"/>
    <mergeCell ref="AF9:AJ9"/>
    <mergeCell ref="L10:M11"/>
    <mergeCell ref="N10:Q11"/>
    <mergeCell ref="R10:R14"/>
    <mergeCell ref="S10:T10"/>
    <mergeCell ref="U10:U14"/>
    <mergeCell ref="V10:W10"/>
    <mergeCell ref="AR10:AR14"/>
    <mergeCell ref="S11:S14"/>
    <mergeCell ref="T11:T14"/>
    <mergeCell ref="V11:V14"/>
    <mergeCell ref="W11:W14"/>
    <mergeCell ref="Y11:Y14"/>
    <mergeCell ref="Z11:Z14"/>
    <mergeCell ref="AB11:AD11"/>
    <mergeCell ref="X10:X14"/>
    <mergeCell ref="Y10:Z10"/>
    <mergeCell ref="AA10:AA14"/>
    <mergeCell ref="AB10:AE10"/>
    <mergeCell ref="AF10:AF14"/>
    <mergeCell ref="AG10:AJ10"/>
    <mergeCell ref="AE11:AE14"/>
    <mergeCell ref="AG11:AI11"/>
    <mergeCell ref="L12:L14"/>
    <mergeCell ref="M12:M14"/>
    <mergeCell ref="N12:N14"/>
    <mergeCell ref="O12:Q12"/>
    <mergeCell ref="AB12:AB14"/>
    <mergeCell ref="AQ12:AQ14"/>
    <mergeCell ref="O13:O14"/>
    <mergeCell ref="P13:Q13"/>
    <mergeCell ref="AC13:AC14"/>
    <mergeCell ref="AD13:AD14"/>
    <mergeCell ref="AH13:AH14"/>
    <mergeCell ref="AI13:AI14"/>
    <mergeCell ref="AL11:AL14"/>
    <mergeCell ref="AM11:AM14"/>
    <mergeCell ref="AP11:AP14"/>
    <mergeCell ref="AC12:AD12"/>
    <mergeCell ref="AG12:AG14"/>
    <mergeCell ref="AK10:AK14"/>
    <mergeCell ref="AL10:AQ10"/>
    <mergeCell ref="AJ11:AJ14"/>
    <mergeCell ref="AH12:AI12"/>
  </mergeCells>
  <pageMargins left="0.25" right="0.25" top="0.25" bottom="0.33" header="0.3" footer="0.2"/>
  <pageSetup paperSize="9" scale="7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8A080-FC17-436D-86D1-4E10FF435FF4}">
  <sheetPr>
    <tabColor rgb="FF92D050"/>
    <pageSetUpPr fitToPage="1"/>
  </sheetPr>
  <dimension ref="A1:BB97"/>
  <sheetViews>
    <sheetView workbookViewId="0">
      <pane xSplit="2" ySplit="9" topLeftCell="C15" activePane="bottomRight" state="frozen"/>
      <selection activeCell="I16" sqref="I16"/>
      <selection pane="topRight" activeCell="I16" sqref="I16"/>
      <selection pane="bottomLeft" activeCell="I16" sqref="I16"/>
      <selection pane="bottomRight" activeCell="A2" sqref="A2:Y2"/>
    </sheetView>
  </sheetViews>
  <sheetFormatPr defaultColWidth="9.140625" defaultRowHeight="15.75" x14ac:dyDescent="0.25"/>
  <cols>
    <col min="1" max="1" width="5.7109375" style="248" customWidth="1"/>
    <col min="2" max="2" width="53.42578125" style="249" customWidth="1"/>
    <col min="3" max="3" width="9.85546875" style="248" customWidth="1"/>
    <col min="4" max="4" width="12.28515625" style="249" customWidth="1"/>
    <col min="5" max="6" width="9.85546875" style="249" hidden="1" customWidth="1"/>
    <col min="7" max="7" width="11.140625" style="249" customWidth="1"/>
    <col min="8" max="8" width="11" style="249" customWidth="1"/>
    <col min="9" max="9" width="10.7109375" style="249" hidden="1" customWidth="1"/>
    <col min="10" max="10" width="9.42578125" style="249" customWidth="1"/>
    <col min="11" max="11" width="10.5703125" style="249" customWidth="1"/>
    <col min="12" max="12" width="10.28515625" style="249" hidden="1" customWidth="1"/>
    <col min="13" max="13" width="9.42578125" style="249" hidden="1" customWidth="1"/>
    <col min="14" max="14" width="9" style="249" hidden="1" customWidth="1"/>
    <col min="15" max="15" width="9.7109375" style="249" hidden="1" customWidth="1"/>
    <col min="16" max="16" width="9.42578125" style="249" hidden="1" customWidth="1"/>
    <col min="17" max="17" width="9.28515625" style="249" hidden="1" customWidth="1"/>
    <col min="18" max="18" width="9" style="249" hidden="1" customWidth="1"/>
    <col min="19" max="19" width="8.85546875" style="249" hidden="1" customWidth="1"/>
    <col min="20" max="20" width="9.42578125" style="249" customWidth="1"/>
    <col min="21" max="21" width="9.7109375" style="249" customWidth="1"/>
    <col min="22" max="22" width="10.28515625" style="249" hidden="1" customWidth="1"/>
    <col min="23" max="23" width="9.42578125" style="249" hidden="1" customWidth="1"/>
    <col min="24" max="24" width="9" style="249" hidden="1" customWidth="1"/>
    <col min="25" max="25" width="9.5703125" style="193" customWidth="1"/>
    <col min="26" max="26" width="8.140625" style="187" hidden="1" customWidth="1"/>
    <col min="27" max="27" width="0" style="187" hidden="1" customWidth="1"/>
    <col min="28" max="28" width="14.85546875" style="187" hidden="1" customWidth="1"/>
    <col min="29" max="51" width="0" style="187" hidden="1" customWidth="1"/>
    <col min="52" max="52" width="10" style="187" hidden="1" customWidth="1"/>
    <col min="53" max="53" width="8.7109375" style="187" hidden="1" customWidth="1"/>
    <col min="54" max="102" width="0" style="187" hidden="1" customWidth="1"/>
    <col min="103" max="16384" width="9.140625" style="187"/>
  </cols>
  <sheetData>
    <row r="1" spans="1:54" ht="15.75" customHeight="1" x14ac:dyDescent="0.25">
      <c r="A1" s="347" t="s">
        <v>0</v>
      </c>
      <c r="B1" s="347"/>
      <c r="C1" s="184"/>
      <c r="D1" s="184"/>
      <c r="E1" s="185"/>
      <c r="F1" s="185"/>
      <c r="G1" s="184"/>
      <c r="H1" s="184"/>
      <c r="I1" s="185"/>
      <c r="J1" s="184"/>
      <c r="K1" s="184"/>
      <c r="L1" s="185"/>
      <c r="M1" s="185"/>
      <c r="N1" s="185"/>
      <c r="O1" s="185"/>
      <c r="P1" s="185"/>
      <c r="Q1" s="185"/>
      <c r="R1" s="185"/>
      <c r="S1" s="185"/>
      <c r="T1" s="376" t="s">
        <v>751</v>
      </c>
      <c r="U1" s="376"/>
      <c r="V1" s="376"/>
      <c r="W1" s="376"/>
      <c r="X1" s="376"/>
      <c r="Y1" s="37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row>
    <row r="2" spans="1:54" ht="15.75" customHeight="1" x14ac:dyDescent="0.25">
      <c r="A2" s="376" t="s">
        <v>1</v>
      </c>
      <c r="B2" s="376"/>
      <c r="C2" s="376"/>
      <c r="D2" s="376"/>
      <c r="E2" s="376"/>
      <c r="F2" s="376"/>
      <c r="G2" s="376"/>
      <c r="H2" s="376"/>
      <c r="I2" s="376"/>
      <c r="J2" s="376"/>
      <c r="K2" s="376"/>
      <c r="L2" s="376"/>
      <c r="M2" s="376"/>
      <c r="N2" s="376"/>
      <c r="O2" s="376"/>
      <c r="P2" s="376"/>
      <c r="Q2" s="376"/>
      <c r="R2" s="376"/>
      <c r="S2" s="376"/>
      <c r="T2" s="376"/>
      <c r="U2" s="376"/>
      <c r="V2" s="376"/>
      <c r="W2" s="376"/>
      <c r="X2" s="376"/>
      <c r="Y2" s="37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c r="AX2" s="186"/>
      <c r="AY2" s="186"/>
      <c r="AZ2" s="186"/>
      <c r="BA2" s="186"/>
      <c r="BB2" s="186"/>
    </row>
    <row r="3" spans="1:54" ht="23.25" customHeight="1" x14ac:dyDescent="0.25">
      <c r="A3" s="376" t="s">
        <v>517</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c r="AN3" s="376"/>
      <c r="AO3" s="376"/>
      <c r="AP3" s="376"/>
      <c r="AQ3" s="376"/>
      <c r="AR3" s="376"/>
      <c r="AS3" s="376"/>
      <c r="AT3" s="376"/>
      <c r="AU3" s="376"/>
      <c r="AV3" s="376"/>
      <c r="AW3" s="376"/>
      <c r="AX3" s="376"/>
      <c r="AY3" s="376"/>
      <c r="AZ3" s="376"/>
      <c r="BA3" s="376"/>
      <c r="BB3" s="376"/>
    </row>
    <row r="4" spans="1:54" s="192" customFormat="1" x14ac:dyDescent="0.25">
      <c r="A4" s="377" t="s">
        <v>747</v>
      </c>
      <c r="B4" s="378"/>
      <c r="C4" s="378"/>
      <c r="D4" s="378"/>
      <c r="E4" s="378"/>
      <c r="F4" s="378"/>
      <c r="G4" s="378"/>
      <c r="H4" s="378"/>
      <c r="I4" s="378"/>
      <c r="J4" s="378"/>
      <c r="K4" s="378"/>
      <c r="L4" s="378"/>
      <c r="M4" s="378"/>
      <c r="N4" s="378"/>
      <c r="O4" s="378"/>
      <c r="P4" s="378"/>
      <c r="Q4" s="378"/>
      <c r="R4" s="378"/>
      <c r="S4" s="378"/>
      <c r="T4" s="378"/>
      <c r="U4" s="378"/>
      <c r="V4" s="378"/>
      <c r="W4" s="378"/>
      <c r="X4" s="378"/>
      <c r="Y4" s="378"/>
      <c r="Z4" s="188"/>
      <c r="AA4" s="189" t="s">
        <v>518</v>
      </c>
      <c r="AB4" s="190">
        <f>SUM(AC4:AS4)</f>
        <v>53</v>
      </c>
      <c r="AC4" s="191">
        <f>COUNTIF($Z$11:$Z$79,"GT")</f>
        <v>19</v>
      </c>
      <c r="AD4" s="191">
        <f>COUNTIF($Z$11:$Z$79,"TL")</f>
        <v>10</v>
      </c>
      <c r="AE4" s="191">
        <f>COUNTIF($Z$11:$Z$79,"NNNT")</f>
        <v>0</v>
      </c>
      <c r="AF4" s="191">
        <f>COUNTIF($Z$11:$Z$79,"VHTT")</f>
        <v>5</v>
      </c>
      <c r="AG4" s="191">
        <f>COUNTIF($Z$11:$Z$79,"GDDT")</f>
        <v>3</v>
      </c>
      <c r="AH4" s="191">
        <f>COUNTIF($Z$11:$Z$79,"CNTT")</f>
        <v>0</v>
      </c>
      <c r="AI4" s="191">
        <f>COUNTIF($Z$11:$Z$79,"QLNN")</f>
        <v>3</v>
      </c>
      <c r="AJ4" s="191">
        <f>COUNTIF($Z$11:$Z$79,"ANQP")</f>
        <v>0</v>
      </c>
      <c r="AK4" s="191">
        <f>COUNTIF($Z$11:$Z$79,"YT")</f>
        <v>0</v>
      </c>
      <c r="AL4" s="191">
        <f>COUNTIF($Z$11:$Z$79,"XH")</f>
        <v>0</v>
      </c>
      <c r="AM4" s="191">
        <f>COUNTIF($Z$11:$Z$79,"ĐCN")</f>
        <v>2</v>
      </c>
      <c r="AN4" s="191">
        <f>COUNTIF($Z$11:$Z$79,"KCN")</f>
        <v>0</v>
      </c>
      <c r="AO4" s="191">
        <f>COUNTIF($Z$11:$Z$79,"CTN")</f>
        <v>0</v>
      </c>
      <c r="AP4" s="191">
        <f>COUNTIF($Z$11:$Z$79,"QH")</f>
        <v>0</v>
      </c>
      <c r="AQ4" s="191">
        <f>COUNTIF($Z$11:$Z$79,"DL")</f>
        <v>2</v>
      </c>
      <c r="AR4" s="191">
        <f>COUNTIF($Z$11:$Z$79,"HTDT")</f>
        <v>9</v>
      </c>
      <c r="AS4" s="191">
        <f>COUNTIF($Z$11:$Z$79,"MT")</f>
        <v>0</v>
      </c>
      <c r="AT4" s="188"/>
      <c r="AU4" s="188"/>
      <c r="AV4" s="188"/>
      <c r="AW4" s="188"/>
      <c r="AX4" s="188"/>
      <c r="AY4" s="188"/>
      <c r="AZ4" s="188"/>
      <c r="BA4" s="188"/>
      <c r="BB4" s="188"/>
    </row>
    <row r="5" spans="1:54" ht="23.25" customHeight="1" x14ac:dyDescent="0.25">
      <c r="A5" s="193"/>
      <c r="B5" s="193"/>
      <c r="C5" s="193"/>
      <c r="D5" s="193"/>
      <c r="E5" s="193"/>
      <c r="F5" s="193"/>
      <c r="G5" s="193"/>
      <c r="H5" s="193"/>
      <c r="I5" s="379" t="s">
        <v>354</v>
      </c>
      <c r="J5" s="379"/>
      <c r="K5" s="379"/>
      <c r="L5" s="379"/>
      <c r="M5" s="379"/>
      <c r="N5" s="379"/>
      <c r="O5" s="379"/>
      <c r="P5" s="379"/>
      <c r="Q5" s="379"/>
      <c r="R5" s="379"/>
      <c r="S5" s="379"/>
      <c r="T5" s="379"/>
      <c r="U5" s="379"/>
      <c r="V5" s="379"/>
      <c r="W5" s="379"/>
      <c r="X5" s="379"/>
      <c r="Y5" s="379"/>
      <c r="AA5" s="194" t="s">
        <v>519</v>
      </c>
      <c r="AB5" s="195">
        <f>SUM(AC5:AS5)</f>
        <v>376050</v>
      </c>
      <c r="AC5" s="196">
        <f>SUMIF($Z$11:$Z$79,"GT",$K$11:$K$79)</f>
        <v>135200</v>
      </c>
      <c r="AD5" s="196">
        <f>SUMIF($Z$11:$Z$79,"TL",$K$11:$K$79)</f>
        <v>69430</v>
      </c>
      <c r="AE5" s="196">
        <f>SUMIF($Z$11:$Z$79,"NNNT",$K$11:$K$79)</f>
        <v>0</v>
      </c>
      <c r="AF5" s="196">
        <f>SUMIF($Z$11:$Z$79,"VHTT",$K$11:$K$79)</f>
        <v>52020</v>
      </c>
      <c r="AG5" s="196">
        <f>SUMIF($Z$11:$Z$79,"GDDT",$K$11:$K$79)</f>
        <v>17600</v>
      </c>
      <c r="AH5" s="196">
        <f>SUMIF($Z$11:$Z$79,"CNTT",$K$11:$K$79)</f>
        <v>0</v>
      </c>
      <c r="AI5" s="196">
        <f>SUMIF($Z$11:$Z$79,"QLNN",$K$11:$K$79)</f>
        <v>15900</v>
      </c>
      <c r="AJ5" s="196">
        <f>SUMIF($Z$11:$Z$79,"ANQP",$K$11:$K$79)</f>
        <v>0</v>
      </c>
      <c r="AK5" s="196">
        <f>SUMIF($Z$11:$Z$79,"YT",$K$11:$K$79)</f>
        <v>0</v>
      </c>
      <c r="AL5" s="196">
        <f>SUMIF($Z$11:$Z$79,"XH",$K$11:$K$79)</f>
        <v>0</v>
      </c>
      <c r="AM5" s="196">
        <f>SUMIF($Z$11:$Z$79,"ĐCN",$K$11:$K$79)</f>
        <v>7000</v>
      </c>
      <c r="AN5" s="196">
        <f>SUMIF($Z$11:$Z$79,"KCN",$K$11:$K$79)</f>
        <v>0</v>
      </c>
      <c r="AO5" s="196">
        <f>SUMIF($Z$11:$Z$79,"CTN",$K$11:$K$79)</f>
        <v>0</v>
      </c>
      <c r="AP5" s="196">
        <f>SUMIF($Z$11:$Z$79,"QH",$K$11:$K$79)</f>
        <v>0</v>
      </c>
      <c r="AQ5" s="196">
        <f>SUMIF($Z$11:$Z$79,"DL",$K$11:$K$79)</f>
        <v>17500</v>
      </c>
      <c r="AR5" s="196">
        <f>SUMIF($Z$11:$Z$79,"HTDT",$K$11:$K$79)</f>
        <v>61400</v>
      </c>
      <c r="AS5" s="196">
        <f>SUMIF($Z$11:$Z$79,"MT",$K$11:$K$79)</f>
        <v>0</v>
      </c>
    </row>
    <row r="6" spans="1:54" s="198" customFormat="1" ht="33.75" customHeight="1" x14ac:dyDescent="0.25">
      <c r="A6" s="374" t="s">
        <v>520</v>
      </c>
      <c r="B6" s="374" t="s">
        <v>521</v>
      </c>
      <c r="C6" s="374" t="s">
        <v>522</v>
      </c>
      <c r="D6" s="374" t="s">
        <v>10</v>
      </c>
      <c r="E6" s="374" t="s">
        <v>523</v>
      </c>
      <c r="F6" s="197"/>
      <c r="G6" s="374" t="s">
        <v>524</v>
      </c>
      <c r="H6" s="374"/>
      <c r="I6" s="374"/>
      <c r="J6" s="374" t="s">
        <v>525</v>
      </c>
      <c r="K6" s="374"/>
      <c r="L6" s="374"/>
      <c r="M6" s="374"/>
      <c r="N6" s="374"/>
      <c r="O6" s="374" t="s">
        <v>526</v>
      </c>
      <c r="P6" s="374"/>
      <c r="Q6" s="374"/>
      <c r="R6" s="374"/>
      <c r="S6" s="374"/>
      <c r="T6" s="374" t="s">
        <v>16</v>
      </c>
      <c r="U6" s="374"/>
      <c r="V6" s="374"/>
      <c r="W6" s="374"/>
      <c r="X6" s="374"/>
      <c r="Y6" s="374" t="s">
        <v>17</v>
      </c>
      <c r="AB6" s="199" t="e">
        <f>AB5-#REF!</f>
        <v>#REF!</v>
      </c>
    </row>
    <row r="7" spans="1:54" s="198" customFormat="1" ht="24.75" customHeight="1" x14ac:dyDescent="0.25">
      <c r="A7" s="374"/>
      <c r="B7" s="374"/>
      <c r="C7" s="374"/>
      <c r="D7" s="374"/>
      <c r="E7" s="374"/>
      <c r="F7" s="197"/>
      <c r="G7" s="374" t="s">
        <v>527</v>
      </c>
      <c r="H7" s="374" t="s">
        <v>27</v>
      </c>
      <c r="I7" s="374"/>
      <c r="J7" s="374" t="s">
        <v>527</v>
      </c>
      <c r="K7" s="374" t="s">
        <v>27</v>
      </c>
      <c r="L7" s="374"/>
      <c r="M7" s="374"/>
      <c r="N7" s="374"/>
      <c r="O7" s="374"/>
      <c r="P7" s="374"/>
      <c r="Q7" s="374"/>
      <c r="R7" s="374"/>
      <c r="S7" s="374"/>
      <c r="T7" s="374" t="s">
        <v>527</v>
      </c>
      <c r="U7" s="374" t="s">
        <v>27</v>
      </c>
      <c r="V7" s="374"/>
      <c r="W7" s="374"/>
      <c r="X7" s="374"/>
      <c r="Y7" s="374"/>
    </row>
    <row r="8" spans="1:54" s="198" customFormat="1" ht="18.75" customHeight="1" x14ac:dyDescent="0.25">
      <c r="A8" s="374"/>
      <c r="B8" s="374"/>
      <c r="C8" s="374"/>
      <c r="D8" s="374"/>
      <c r="E8" s="374"/>
      <c r="F8" s="197"/>
      <c r="G8" s="374"/>
      <c r="H8" s="374" t="s">
        <v>528</v>
      </c>
      <c r="I8" s="374" t="s">
        <v>529</v>
      </c>
      <c r="J8" s="374"/>
      <c r="K8" s="374" t="s">
        <v>530</v>
      </c>
      <c r="L8" s="374"/>
      <c r="M8" s="374"/>
      <c r="N8" s="374" t="s">
        <v>529</v>
      </c>
      <c r="O8" s="374"/>
      <c r="P8" s="374"/>
      <c r="Q8" s="374"/>
      <c r="R8" s="374"/>
      <c r="S8" s="374"/>
      <c r="T8" s="374"/>
      <c r="U8" s="375" t="s">
        <v>29</v>
      </c>
      <c r="V8" s="375" t="s">
        <v>29</v>
      </c>
      <c r="W8" s="375" t="s">
        <v>29</v>
      </c>
      <c r="X8" s="374" t="s">
        <v>529</v>
      </c>
      <c r="Y8" s="374"/>
    </row>
    <row r="9" spans="1:54" s="198" customFormat="1" ht="33" customHeight="1" x14ac:dyDescent="0.25">
      <c r="A9" s="374"/>
      <c r="B9" s="374"/>
      <c r="C9" s="374"/>
      <c r="D9" s="374"/>
      <c r="E9" s="374"/>
      <c r="F9" s="197"/>
      <c r="G9" s="374"/>
      <c r="H9" s="374"/>
      <c r="I9" s="374"/>
      <c r="J9" s="374"/>
      <c r="K9" s="374"/>
      <c r="L9" s="374"/>
      <c r="M9" s="374"/>
      <c r="N9" s="374"/>
      <c r="O9" s="374"/>
      <c r="P9" s="374"/>
      <c r="Q9" s="374"/>
      <c r="R9" s="374"/>
      <c r="S9" s="374"/>
      <c r="T9" s="374"/>
      <c r="U9" s="375"/>
      <c r="V9" s="375"/>
      <c r="W9" s="375"/>
      <c r="X9" s="374"/>
      <c r="Y9" s="374"/>
    </row>
    <row r="10" spans="1:54" s="2" customFormat="1" ht="26.25" customHeight="1" x14ac:dyDescent="0.25">
      <c r="A10" s="106"/>
      <c r="B10" s="106" t="s">
        <v>531</v>
      </c>
      <c r="C10" s="110"/>
      <c r="D10" s="106"/>
      <c r="E10" s="106"/>
      <c r="F10" s="110"/>
      <c r="G10" s="150">
        <f>G11+G18+G22+G28+G33+G37+G44+G52+G57+G65+G61+G71+G75+G80+G83</f>
        <v>840594</v>
      </c>
      <c r="H10" s="150">
        <f>H11+H18+H22+H28+H33+H37+H44+H52+H57+H65+H61+H71+H75+H80+H83</f>
        <v>771488</v>
      </c>
      <c r="I10" s="150" t="e">
        <f>I11+I18+I22+I28+I33+I37+I44+I52+I57+I65+I61+I71+I75+I80+I83+#REF!+#REF!</f>
        <v>#REF!</v>
      </c>
      <c r="J10" s="150">
        <f>J11+J18+J22+J28+J33+J37+J44+J52+J57+J65+J61+J71+J75+J80+J83</f>
        <v>555483</v>
      </c>
      <c r="K10" s="150">
        <f>K11+K18+K22+K28+K33+K37+K44+K52+K57+K65+K61+K71+K75+K80+K83</f>
        <v>486398</v>
      </c>
      <c r="L10" s="150" t="e">
        <f>L11+L18+L22+L28+L33+L37+L44+L52+L57+L65+L61+L71+L75+L80+L83+#REF!+#REF!</f>
        <v>#REF!</v>
      </c>
      <c r="M10" s="150" t="e">
        <f>M11+M18+M22+M28+M33+M37+M44+M52+M57+M65+M61+M71+M75+M80+M83+#REF!+#REF!</f>
        <v>#REF!</v>
      </c>
      <c r="N10" s="150" t="e">
        <f>N11+N18+N22+N28+N33+N37+N44+N52+N57+N65+N61+N71+N75+N80+N83+#REF!+#REF!</f>
        <v>#REF!</v>
      </c>
      <c r="O10" s="150" t="e">
        <f>O11+O18+O22+O28+O33+O37+O44+O52+O57+O65+O61+O71+O75+O80+O83+#REF!+#REF!</f>
        <v>#REF!</v>
      </c>
      <c r="P10" s="150" t="e">
        <f>P11+P18+P22+P28+P33+P37+P44+P52+P57+P65+P61+P71+P75+P80+P83+#REF!+#REF!</f>
        <v>#REF!</v>
      </c>
      <c r="Q10" s="150" t="e">
        <f>Q11+Q18+Q22+Q28+Q33+Q37+Q44+Q52+Q57+Q65+Q61+Q71+Q75+Q80+Q83+#REF!+#REF!</f>
        <v>#REF!</v>
      </c>
      <c r="R10" s="150" t="e">
        <f>R11+R18+R22+R28+R33+R37+R44+R52+R57+R65+R61+R71+R75+R80+R83+#REF!+#REF!</f>
        <v>#REF!</v>
      </c>
      <c r="S10" s="150" t="e">
        <f>S11+S18+S22+S28+S33+S37+S44+S52+S57+S65+S61+S71+S75+S80+S83+#REF!+#REF!</f>
        <v>#REF!</v>
      </c>
      <c r="T10" s="150">
        <f>T11+T18+T22+T28+T33+T37+T44+T52+T57+T65+T61+T71+T75+T80+T83</f>
        <v>123650</v>
      </c>
      <c r="U10" s="150">
        <f>U11+U18+U22+U28+U33+U37+U44+U52+U57+U65+U61+U71+U75+U80+U83</f>
        <v>123650</v>
      </c>
      <c r="V10" s="150" t="e">
        <f>V11+V18+V22+V28+V33+V37+V44+V52+V57+V65+V61+V71+V75+V80+V83+#REF!+#REF!</f>
        <v>#REF!</v>
      </c>
      <c r="W10" s="150" t="e">
        <f>W11+W18+W22+W28+W33+W37+W44+W52+W57+W65+W61+W71+W75+W80+W83+#REF!+#REF!</f>
        <v>#REF!</v>
      </c>
      <c r="X10" s="150" t="e">
        <f>X11+X18+X22+X28+X33+X37+X44+X52+X57+X65+X61+X71+X75+X80+X83+#REF!+#REF!</f>
        <v>#REF!</v>
      </c>
      <c r="Y10" s="150">
        <f t="shared" ref="Y10:Z10" si="0">SUM(Y11:Y12)</f>
        <v>0</v>
      </c>
      <c r="Z10" s="150">
        <f t="shared" si="0"/>
        <v>0</v>
      </c>
      <c r="AA10" s="150">
        <f t="shared" ref="AA10:AB10" si="1">AA12</f>
        <v>0</v>
      </c>
      <c r="AB10" s="150">
        <f t="shared" si="1"/>
        <v>0</v>
      </c>
      <c r="AC10" s="150"/>
    </row>
    <row r="11" spans="1:54" s="198" customFormat="1" ht="24.75" customHeight="1" x14ac:dyDescent="0.25">
      <c r="A11" s="200" t="s">
        <v>35</v>
      </c>
      <c r="B11" s="201" t="s">
        <v>360</v>
      </c>
      <c r="C11" s="200"/>
      <c r="D11" s="201"/>
      <c r="E11" s="201"/>
      <c r="F11" s="201"/>
      <c r="G11" s="202">
        <f t="shared" ref="G11:X11" si="2">SUM(G12:G17)</f>
        <v>90400</v>
      </c>
      <c r="H11" s="202">
        <f t="shared" si="2"/>
        <v>82900</v>
      </c>
      <c r="I11" s="202">
        <f t="shared" si="2"/>
        <v>7500</v>
      </c>
      <c r="J11" s="202">
        <f t="shared" si="2"/>
        <v>63600</v>
      </c>
      <c r="K11" s="202">
        <f t="shared" si="2"/>
        <v>56100</v>
      </c>
      <c r="L11" s="202">
        <f t="shared" si="2"/>
        <v>55400</v>
      </c>
      <c r="M11" s="202">
        <f t="shared" si="2"/>
        <v>700</v>
      </c>
      <c r="N11" s="202">
        <f t="shared" si="2"/>
        <v>7500</v>
      </c>
      <c r="O11" s="202">
        <f t="shared" si="2"/>
        <v>26800</v>
      </c>
      <c r="P11" s="202">
        <f t="shared" si="2"/>
        <v>26800</v>
      </c>
      <c r="Q11" s="202">
        <f t="shared" si="2"/>
        <v>26800</v>
      </c>
      <c r="R11" s="202">
        <f t="shared" si="2"/>
        <v>0</v>
      </c>
      <c r="S11" s="202">
        <f t="shared" si="2"/>
        <v>0</v>
      </c>
      <c r="T11" s="202">
        <f t="shared" si="2"/>
        <v>14800</v>
      </c>
      <c r="U11" s="202">
        <f t="shared" si="2"/>
        <v>14800</v>
      </c>
      <c r="V11" s="202">
        <f t="shared" si="2"/>
        <v>55400</v>
      </c>
      <c r="W11" s="202">
        <f t="shared" si="2"/>
        <v>700</v>
      </c>
      <c r="X11" s="202">
        <f t="shared" si="2"/>
        <v>0</v>
      </c>
      <c r="Y11" s="200"/>
      <c r="Z11" s="203"/>
      <c r="AZ11" s="198">
        <f t="shared" ref="AZ11:AZ76" si="3">J11*0.3</f>
        <v>19080</v>
      </c>
    </row>
    <row r="12" spans="1:54" s="211" customFormat="1" ht="48" customHeight="1" x14ac:dyDescent="0.25">
      <c r="A12" s="204">
        <v>1</v>
      </c>
      <c r="B12" s="205" t="s">
        <v>532</v>
      </c>
      <c r="C12" s="204" t="s">
        <v>119</v>
      </c>
      <c r="D12" s="40" t="s">
        <v>120</v>
      </c>
      <c r="E12" s="206"/>
      <c r="F12" s="206"/>
      <c r="G12" s="207">
        <f t="shared" ref="G12:G17" si="4">H12+I12</f>
        <v>13500</v>
      </c>
      <c r="H12" s="208">
        <v>13300</v>
      </c>
      <c r="I12" s="208">
        <v>200</v>
      </c>
      <c r="J12" s="207">
        <f>L12+N12</f>
        <v>13500</v>
      </c>
      <c r="K12" s="207">
        <f t="shared" ref="K12:K46" si="5">L12+M12</f>
        <v>13300</v>
      </c>
      <c r="L12" s="208">
        <v>13300</v>
      </c>
      <c r="M12" s="208"/>
      <c r="N12" s="208">
        <v>200</v>
      </c>
      <c r="O12" s="207">
        <f t="shared" ref="O12:O36" si="6">P12+S12</f>
        <v>0</v>
      </c>
      <c r="P12" s="207">
        <f t="shared" ref="P12:P36" si="7">SUM(Q12:R12)</f>
        <v>0</v>
      </c>
      <c r="Q12" s="207">
        <f t="shared" ref="Q12:Q36" si="8">H12-K12</f>
        <v>0</v>
      </c>
      <c r="R12" s="208"/>
      <c r="S12" s="208"/>
      <c r="T12" s="209">
        <f>U12</f>
        <v>3000</v>
      </c>
      <c r="U12" s="210">
        <v>3000</v>
      </c>
      <c r="V12" s="208">
        <v>13300</v>
      </c>
      <c r="W12" s="208"/>
      <c r="X12" s="208"/>
      <c r="Y12" s="204"/>
      <c r="Z12" s="187" t="s">
        <v>533</v>
      </c>
      <c r="AZ12" s="198">
        <f t="shared" si="3"/>
        <v>4050</v>
      </c>
    </row>
    <row r="13" spans="1:54" s="211" customFormat="1" ht="42.75" customHeight="1" x14ac:dyDescent="0.25">
      <c r="A13" s="204">
        <v>2</v>
      </c>
      <c r="B13" s="205" t="s">
        <v>534</v>
      </c>
      <c r="C13" s="204" t="s">
        <v>119</v>
      </c>
      <c r="D13" s="40" t="s">
        <v>120</v>
      </c>
      <c r="E13" s="206" t="s">
        <v>535</v>
      </c>
      <c r="F13" s="206"/>
      <c r="G13" s="207">
        <f t="shared" si="4"/>
        <v>13000</v>
      </c>
      <c r="H13" s="208">
        <v>10000</v>
      </c>
      <c r="I13" s="208">
        <v>3000</v>
      </c>
      <c r="J13" s="207">
        <f>L13+N13</f>
        <v>9100</v>
      </c>
      <c r="K13" s="207">
        <f t="shared" si="5"/>
        <v>6100</v>
      </c>
      <c r="L13" s="208">
        <f>8000-1900</f>
        <v>6100</v>
      </c>
      <c r="M13" s="208"/>
      <c r="N13" s="208">
        <v>3000</v>
      </c>
      <c r="O13" s="207">
        <f t="shared" si="6"/>
        <v>3900</v>
      </c>
      <c r="P13" s="207">
        <f t="shared" si="7"/>
        <v>3900</v>
      </c>
      <c r="Q13" s="207">
        <f t="shared" si="8"/>
        <v>3900</v>
      </c>
      <c r="R13" s="208"/>
      <c r="S13" s="208"/>
      <c r="T13" s="209">
        <f t="shared" ref="T13:T17" si="9">U13</f>
        <v>1800</v>
      </c>
      <c r="U13" s="210">
        <v>1800</v>
      </c>
      <c r="V13" s="208">
        <f>8000-1900</f>
        <v>6100</v>
      </c>
      <c r="W13" s="208"/>
      <c r="X13" s="208"/>
      <c r="Y13" s="204"/>
      <c r="Z13" s="187" t="s">
        <v>533</v>
      </c>
      <c r="AZ13" s="198">
        <f t="shared" si="3"/>
        <v>2730</v>
      </c>
    </row>
    <row r="14" spans="1:54" s="211" customFormat="1" ht="39" customHeight="1" x14ac:dyDescent="0.25">
      <c r="A14" s="204">
        <v>3</v>
      </c>
      <c r="B14" s="205" t="s">
        <v>536</v>
      </c>
      <c r="C14" s="204" t="s">
        <v>119</v>
      </c>
      <c r="D14" s="40" t="s">
        <v>120</v>
      </c>
      <c r="E14" s="206"/>
      <c r="F14" s="206"/>
      <c r="G14" s="207">
        <f t="shared" si="4"/>
        <v>11000</v>
      </c>
      <c r="H14" s="208">
        <v>10000</v>
      </c>
      <c r="I14" s="208">
        <v>1000</v>
      </c>
      <c r="J14" s="207">
        <f>L14+N14</f>
        <v>7000</v>
      </c>
      <c r="K14" s="207">
        <f t="shared" si="5"/>
        <v>6000</v>
      </c>
      <c r="L14" s="208">
        <v>6000</v>
      </c>
      <c r="M14" s="208"/>
      <c r="N14" s="208">
        <v>1000</v>
      </c>
      <c r="O14" s="207">
        <f t="shared" si="6"/>
        <v>4000</v>
      </c>
      <c r="P14" s="207">
        <f t="shared" si="7"/>
        <v>4000</v>
      </c>
      <c r="Q14" s="207">
        <f t="shared" si="8"/>
        <v>4000</v>
      </c>
      <c r="R14" s="208"/>
      <c r="S14" s="208"/>
      <c r="T14" s="209">
        <f t="shared" si="9"/>
        <v>1800</v>
      </c>
      <c r="U14" s="210">
        <f t="shared" ref="U14:U16" si="10">K14*0.3</f>
        <v>1800</v>
      </c>
      <c r="V14" s="208">
        <v>6000</v>
      </c>
      <c r="W14" s="208"/>
      <c r="X14" s="208"/>
      <c r="Y14" s="204"/>
      <c r="Z14" s="187" t="s">
        <v>533</v>
      </c>
      <c r="AZ14" s="198">
        <f t="shared" si="3"/>
        <v>2100</v>
      </c>
    </row>
    <row r="15" spans="1:54" s="211" customFormat="1" ht="30.75" customHeight="1" x14ac:dyDescent="0.25">
      <c r="A15" s="204">
        <v>4</v>
      </c>
      <c r="B15" s="205" t="s">
        <v>537</v>
      </c>
      <c r="C15" s="204" t="s">
        <v>119</v>
      </c>
      <c r="D15" s="40" t="s">
        <v>120</v>
      </c>
      <c r="E15" s="206"/>
      <c r="F15" s="206"/>
      <c r="G15" s="207">
        <f t="shared" si="4"/>
        <v>12000</v>
      </c>
      <c r="H15" s="208">
        <v>11000</v>
      </c>
      <c r="I15" s="208">
        <v>1000</v>
      </c>
      <c r="J15" s="207">
        <f>L15+N15</f>
        <v>8000</v>
      </c>
      <c r="K15" s="207">
        <f t="shared" si="5"/>
        <v>7000</v>
      </c>
      <c r="L15" s="208">
        <v>7000</v>
      </c>
      <c r="M15" s="208"/>
      <c r="N15" s="208">
        <v>1000</v>
      </c>
      <c r="O15" s="207">
        <f t="shared" si="6"/>
        <v>4000</v>
      </c>
      <c r="P15" s="207">
        <f t="shared" si="7"/>
        <v>4000</v>
      </c>
      <c r="Q15" s="207">
        <f t="shared" si="8"/>
        <v>4000</v>
      </c>
      <c r="R15" s="208"/>
      <c r="S15" s="208"/>
      <c r="T15" s="209">
        <f t="shared" si="9"/>
        <v>2100</v>
      </c>
      <c r="U15" s="210">
        <f t="shared" si="10"/>
        <v>2100</v>
      </c>
      <c r="V15" s="208">
        <v>7000</v>
      </c>
      <c r="W15" s="208"/>
      <c r="X15" s="208"/>
      <c r="Y15" s="204"/>
      <c r="Z15" s="187" t="s">
        <v>533</v>
      </c>
      <c r="AZ15" s="198">
        <f t="shared" si="3"/>
        <v>2400</v>
      </c>
    </row>
    <row r="16" spans="1:54" s="211" customFormat="1" ht="28.5" customHeight="1" x14ac:dyDescent="0.25">
      <c r="A16" s="204">
        <v>5</v>
      </c>
      <c r="B16" s="205" t="s">
        <v>538</v>
      </c>
      <c r="C16" s="204" t="s">
        <v>119</v>
      </c>
      <c r="D16" s="40" t="s">
        <v>120</v>
      </c>
      <c r="E16" s="206"/>
      <c r="F16" s="206"/>
      <c r="G16" s="207">
        <f t="shared" si="4"/>
        <v>11000</v>
      </c>
      <c r="H16" s="208">
        <v>10000</v>
      </c>
      <c r="I16" s="208">
        <v>1000</v>
      </c>
      <c r="J16" s="207">
        <f>L16+N16</f>
        <v>8000</v>
      </c>
      <c r="K16" s="207">
        <f t="shared" si="5"/>
        <v>7000</v>
      </c>
      <c r="L16" s="208">
        <v>7000</v>
      </c>
      <c r="M16" s="208"/>
      <c r="N16" s="208">
        <v>1000</v>
      </c>
      <c r="O16" s="207">
        <f t="shared" si="6"/>
        <v>3000</v>
      </c>
      <c r="P16" s="207">
        <f t="shared" si="7"/>
        <v>3000</v>
      </c>
      <c r="Q16" s="207">
        <f t="shared" si="8"/>
        <v>3000</v>
      </c>
      <c r="R16" s="208"/>
      <c r="S16" s="208"/>
      <c r="T16" s="209">
        <f t="shared" si="9"/>
        <v>2100</v>
      </c>
      <c r="U16" s="210">
        <f t="shared" si="10"/>
        <v>2100</v>
      </c>
      <c r="V16" s="208">
        <v>7000</v>
      </c>
      <c r="W16" s="208"/>
      <c r="X16" s="208"/>
      <c r="Y16" s="204"/>
      <c r="Z16" s="187" t="s">
        <v>533</v>
      </c>
      <c r="AZ16" s="198">
        <f t="shared" si="3"/>
        <v>2400</v>
      </c>
    </row>
    <row r="17" spans="1:52" s="211" customFormat="1" ht="33.75" x14ac:dyDescent="0.25">
      <c r="A17" s="204">
        <v>6</v>
      </c>
      <c r="B17" s="205" t="s">
        <v>539</v>
      </c>
      <c r="C17" s="204" t="s">
        <v>119</v>
      </c>
      <c r="D17" s="40" t="s">
        <v>120</v>
      </c>
      <c r="E17" s="206"/>
      <c r="F17" s="206"/>
      <c r="G17" s="207">
        <f t="shared" si="4"/>
        <v>29900</v>
      </c>
      <c r="H17" s="208">
        <v>28600</v>
      </c>
      <c r="I17" s="208">
        <v>1300</v>
      </c>
      <c r="J17" s="207">
        <f>K17+N17</f>
        <v>18000</v>
      </c>
      <c r="K17" s="207">
        <f t="shared" si="5"/>
        <v>16700</v>
      </c>
      <c r="L17" s="208">
        <f>15200+500+300</f>
        <v>16000</v>
      </c>
      <c r="M17" s="208">
        <v>700</v>
      </c>
      <c r="N17" s="208">
        <v>1300</v>
      </c>
      <c r="O17" s="207">
        <f t="shared" si="6"/>
        <v>11900</v>
      </c>
      <c r="P17" s="207">
        <f t="shared" si="7"/>
        <v>11900</v>
      </c>
      <c r="Q17" s="207">
        <f t="shared" si="8"/>
        <v>11900</v>
      </c>
      <c r="R17" s="208"/>
      <c r="S17" s="208"/>
      <c r="T17" s="209">
        <f t="shared" si="9"/>
        <v>4000</v>
      </c>
      <c r="U17" s="210">
        <v>4000</v>
      </c>
      <c r="V17" s="208">
        <f>15200+500+300</f>
        <v>16000</v>
      </c>
      <c r="W17" s="208">
        <v>700</v>
      </c>
      <c r="X17" s="208"/>
      <c r="Y17" s="204"/>
      <c r="Z17" s="187" t="s">
        <v>540</v>
      </c>
      <c r="AZ17" s="198">
        <f t="shared" si="3"/>
        <v>5400</v>
      </c>
    </row>
    <row r="18" spans="1:52" s="198" customFormat="1" ht="18.75" x14ac:dyDescent="0.25">
      <c r="A18" s="200" t="s">
        <v>58</v>
      </c>
      <c r="B18" s="212" t="s">
        <v>541</v>
      </c>
      <c r="C18" s="204"/>
      <c r="D18" s="40"/>
      <c r="E18" s="212"/>
      <c r="F18" s="212"/>
      <c r="G18" s="213">
        <f t="shared" ref="G18:X18" si="11">SUM(G19:G21)</f>
        <v>32200</v>
      </c>
      <c r="H18" s="213">
        <f t="shared" si="11"/>
        <v>29200</v>
      </c>
      <c r="I18" s="213">
        <f t="shared" si="11"/>
        <v>3000</v>
      </c>
      <c r="J18" s="213">
        <f t="shared" si="11"/>
        <v>14000</v>
      </c>
      <c r="K18" s="213">
        <f t="shared" si="11"/>
        <v>11000</v>
      </c>
      <c r="L18" s="213">
        <f t="shared" si="11"/>
        <v>11000</v>
      </c>
      <c r="M18" s="213">
        <f t="shared" si="11"/>
        <v>0</v>
      </c>
      <c r="N18" s="213">
        <f t="shared" si="11"/>
        <v>3000</v>
      </c>
      <c r="O18" s="213">
        <f t="shared" si="11"/>
        <v>18200</v>
      </c>
      <c r="P18" s="213">
        <f t="shared" si="11"/>
        <v>18200</v>
      </c>
      <c r="Q18" s="213">
        <f t="shared" si="11"/>
        <v>18200</v>
      </c>
      <c r="R18" s="213">
        <f t="shared" si="11"/>
        <v>0</v>
      </c>
      <c r="S18" s="213">
        <f t="shared" si="11"/>
        <v>0</v>
      </c>
      <c r="T18" s="213">
        <f t="shared" si="11"/>
        <v>3400</v>
      </c>
      <c r="U18" s="213">
        <f t="shared" si="11"/>
        <v>3400</v>
      </c>
      <c r="V18" s="213">
        <f t="shared" si="11"/>
        <v>11000</v>
      </c>
      <c r="W18" s="213">
        <f t="shared" si="11"/>
        <v>0</v>
      </c>
      <c r="X18" s="213">
        <f t="shared" si="11"/>
        <v>0</v>
      </c>
      <c r="Y18" s="200"/>
      <c r="Z18" s="203"/>
      <c r="AZ18" s="198">
        <f t="shared" si="3"/>
        <v>4200</v>
      </c>
    </row>
    <row r="19" spans="1:52" s="211" customFormat="1" ht="33.75" x14ac:dyDescent="0.25">
      <c r="A19" s="204">
        <v>1</v>
      </c>
      <c r="B19" s="205" t="s">
        <v>542</v>
      </c>
      <c r="C19" s="204" t="s">
        <v>274</v>
      </c>
      <c r="D19" s="40" t="s">
        <v>543</v>
      </c>
      <c r="E19" s="206"/>
      <c r="F19" s="206"/>
      <c r="G19" s="207">
        <f>H19+I19</f>
        <v>13200</v>
      </c>
      <c r="H19" s="208">
        <v>12200</v>
      </c>
      <c r="I19" s="208">
        <v>1000</v>
      </c>
      <c r="J19" s="207">
        <f>L19+N19</f>
        <v>5000</v>
      </c>
      <c r="K19" s="207">
        <f>L19+M19</f>
        <v>4000</v>
      </c>
      <c r="L19" s="208">
        <v>4000</v>
      </c>
      <c r="M19" s="208"/>
      <c r="N19" s="208">
        <v>1000</v>
      </c>
      <c r="O19" s="207">
        <f t="shared" si="6"/>
        <v>8200</v>
      </c>
      <c r="P19" s="207">
        <f t="shared" si="7"/>
        <v>8200</v>
      </c>
      <c r="Q19" s="207">
        <f t="shared" si="8"/>
        <v>8200</v>
      </c>
      <c r="R19" s="208"/>
      <c r="S19" s="208"/>
      <c r="T19" s="209">
        <f>U19</f>
        <v>1200</v>
      </c>
      <c r="U19" s="210">
        <f>K19*0.3</f>
        <v>1200</v>
      </c>
      <c r="V19" s="208">
        <v>4000</v>
      </c>
      <c r="W19" s="208"/>
      <c r="X19" s="208"/>
      <c r="Y19" s="204"/>
      <c r="Z19" s="187" t="s">
        <v>544</v>
      </c>
      <c r="AZ19" s="198">
        <f t="shared" si="3"/>
        <v>1500</v>
      </c>
    </row>
    <row r="20" spans="1:52" s="211" customFormat="1" ht="33.75" x14ac:dyDescent="0.25">
      <c r="A20" s="204">
        <v>2</v>
      </c>
      <c r="B20" s="205" t="s">
        <v>545</v>
      </c>
      <c r="C20" s="204" t="s">
        <v>274</v>
      </c>
      <c r="D20" s="40" t="s">
        <v>543</v>
      </c>
      <c r="E20" s="206"/>
      <c r="F20" s="206"/>
      <c r="G20" s="207">
        <f>H20+I20</f>
        <v>9000</v>
      </c>
      <c r="H20" s="208">
        <v>8000</v>
      </c>
      <c r="I20" s="208">
        <v>1000</v>
      </c>
      <c r="J20" s="207">
        <f>L20+N20</f>
        <v>4000</v>
      </c>
      <c r="K20" s="207">
        <f t="shared" si="5"/>
        <v>3000</v>
      </c>
      <c r="L20" s="208">
        <v>3000</v>
      </c>
      <c r="M20" s="208"/>
      <c r="N20" s="208">
        <v>1000</v>
      </c>
      <c r="O20" s="207">
        <f t="shared" si="6"/>
        <v>5000</v>
      </c>
      <c r="P20" s="207">
        <f t="shared" si="7"/>
        <v>5000</v>
      </c>
      <c r="Q20" s="207">
        <f t="shared" si="8"/>
        <v>5000</v>
      </c>
      <c r="R20" s="208"/>
      <c r="S20" s="208"/>
      <c r="T20" s="209">
        <f t="shared" ref="T20:T84" si="12">U20</f>
        <v>1000</v>
      </c>
      <c r="U20" s="210">
        <v>1000</v>
      </c>
      <c r="V20" s="208">
        <v>3000</v>
      </c>
      <c r="W20" s="208"/>
      <c r="X20" s="208"/>
      <c r="Y20" s="204"/>
      <c r="Z20" s="187" t="s">
        <v>544</v>
      </c>
      <c r="AZ20" s="198">
        <f t="shared" si="3"/>
        <v>1200</v>
      </c>
    </row>
    <row r="21" spans="1:52" s="211" customFormat="1" ht="33.75" x14ac:dyDescent="0.25">
      <c r="A21" s="204">
        <v>3</v>
      </c>
      <c r="B21" s="205" t="s">
        <v>546</v>
      </c>
      <c r="C21" s="204" t="s">
        <v>274</v>
      </c>
      <c r="D21" s="40" t="s">
        <v>543</v>
      </c>
      <c r="E21" s="206"/>
      <c r="F21" s="206"/>
      <c r="G21" s="207">
        <f>H21+I21</f>
        <v>10000</v>
      </c>
      <c r="H21" s="208">
        <v>9000</v>
      </c>
      <c r="I21" s="208">
        <v>1000</v>
      </c>
      <c r="J21" s="207">
        <f>L21+N21</f>
        <v>5000</v>
      </c>
      <c r="K21" s="207">
        <f t="shared" si="5"/>
        <v>4000</v>
      </c>
      <c r="L21" s="208">
        <v>4000</v>
      </c>
      <c r="M21" s="208"/>
      <c r="N21" s="208">
        <v>1000</v>
      </c>
      <c r="O21" s="207">
        <f t="shared" si="6"/>
        <v>5000</v>
      </c>
      <c r="P21" s="207">
        <f t="shared" si="7"/>
        <v>5000</v>
      </c>
      <c r="Q21" s="207">
        <f t="shared" si="8"/>
        <v>5000</v>
      </c>
      <c r="R21" s="208"/>
      <c r="S21" s="208"/>
      <c r="T21" s="209">
        <f t="shared" si="12"/>
        <v>1200</v>
      </c>
      <c r="U21" s="210">
        <f t="shared" ref="U21" si="13">K21*0.3</f>
        <v>1200</v>
      </c>
      <c r="V21" s="208">
        <v>4000</v>
      </c>
      <c r="W21" s="208"/>
      <c r="X21" s="208"/>
      <c r="Y21" s="204"/>
      <c r="Z21" s="187" t="s">
        <v>544</v>
      </c>
      <c r="AZ21" s="198">
        <f t="shared" si="3"/>
        <v>1500</v>
      </c>
    </row>
    <row r="22" spans="1:52" s="198" customFormat="1" ht="23.25" customHeight="1" x14ac:dyDescent="0.25">
      <c r="A22" s="200" t="s">
        <v>66</v>
      </c>
      <c r="B22" s="201" t="s">
        <v>376</v>
      </c>
      <c r="C22" s="200"/>
      <c r="D22" s="201"/>
      <c r="E22" s="201"/>
      <c r="F22" s="201"/>
      <c r="G22" s="214">
        <f t="shared" ref="G22:U22" si="14">SUM(G23:G27)</f>
        <v>59400</v>
      </c>
      <c r="H22" s="214">
        <f t="shared" si="14"/>
        <v>54400</v>
      </c>
      <c r="I22" s="214">
        <f t="shared" si="14"/>
        <v>5000</v>
      </c>
      <c r="J22" s="214">
        <f t="shared" si="14"/>
        <v>38000</v>
      </c>
      <c r="K22" s="214">
        <f t="shared" si="14"/>
        <v>33000</v>
      </c>
      <c r="L22" s="214">
        <f t="shared" si="14"/>
        <v>33000</v>
      </c>
      <c r="M22" s="214">
        <f t="shared" si="14"/>
        <v>0</v>
      </c>
      <c r="N22" s="214">
        <f t="shared" si="14"/>
        <v>5000</v>
      </c>
      <c r="O22" s="214">
        <f t="shared" si="14"/>
        <v>21400</v>
      </c>
      <c r="P22" s="214">
        <f t="shared" si="14"/>
        <v>21400</v>
      </c>
      <c r="Q22" s="214">
        <f t="shared" si="14"/>
        <v>21400</v>
      </c>
      <c r="R22" s="214">
        <f t="shared" si="14"/>
        <v>0</v>
      </c>
      <c r="S22" s="214">
        <f t="shared" si="14"/>
        <v>0</v>
      </c>
      <c r="T22" s="214">
        <f t="shared" si="14"/>
        <v>7000</v>
      </c>
      <c r="U22" s="214">
        <f t="shared" si="14"/>
        <v>7000</v>
      </c>
      <c r="V22" s="214">
        <f t="shared" ref="V22:X22" si="15">SUM(V23:V27)</f>
        <v>33000</v>
      </c>
      <c r="W22" s="214">
        <f t="shared" si="15"/>
        <v>0</v>
      </c>
      <c r="X22" s="214">
        <f t="shared" si="15"/>
        <v>0</v>
      </c>
      <c r="Y22" s="200"/>
      <c r="Z22" s="203"/>
      <c r="AZ22" s="198">
        <f t="shared" si="3"/>
        <v>11400</v>
      </c>
    </row>
    <row r="23" spans="1:52" s="211" customFormat="1" ht="45.75" customHeight="1" x14ac:dyDescent="0.25">
      <c r="A23" s="204">
        <v>1</v>
      </c>
      <c r="B23" s="205" t="s">
        <v>547</v>
      </c>
      <c r="C23" s="204" t="s">
        <v>95</v>
      </c>
      <c r="D23" s="40" t="s">
        <v>548</v>
      </c>
      <c r="E23" s="206"/>
      <c r="F23" s="206"/>
      <c r="G23" s="207">
        <f>H23+I23</f>
        <v>26500</v>
      </c>
      <c r="H23" s="208">
        <v>24400</v>
      </c>
      <c r="I23" s="208">
        <v>2100</v>
      </c>
      <c r="J23" s="207">
        <f>L23+N23</f>
        <v>19100</v>
      </c>
      <c r="K23" s="207">
        <f t="shared" si="5"/>
        <v>17000</v>
      </c>
      <c r="L23" s="208">
        <v>17000</v>
      </c>
      <c r="M23" s="208"/>
      <c r="N23" s="208">
        <v>2100</v>
      </c>
      <c r="O23" s="207">
        <f t="shared" si="6"/>
        <v>7400</v>
      </c>
      <c r="P23" s="207">
        <f t="shared" si="7"/>
        <v>7400</v>
      </c>
      <c r="Q23" s="207">
        <f t="shared" si="8"/>
        <v>7400</v>
      </c>
      <c r="R23" s="208"/>
      <c r="S23" s="208"/>
      <c r="T23" s="209">
        <f t="shared" si="12"/>
        <v>3000</v>
      </c>
      <c r="U23" s="210">
        <v>3000</v>
      </c>
      <c r="V23" s="208">
        <v>17000</v>
      </c>
      <c r="W23" s="208"/>
      <c r="X23" s="208"/>
      <c r="Y23" s="204"/>
      <c r="Z23" s="187" t="s">
        <v>544</v>
      </c>
      <c r="AZ23" s="198">
        <f t="shared" si="3"/>
        <v>5730</v>
      </c>
    </row>
    <row r="24" spans="1:52" s="211" customFormat="1" ht="37.5" customHeight="1" x14ac:dyDescent="0.25">
      <c r="A24" s="204">
        <v>2</v>
      </c>
      <c r="B24" s="205" t="s">
        <v>549</v>
      </c>
      <c r="C24" s="204" t="s">
        <v>95</v>
      </c>
      <c r="D24" s="40" t="s">
        <v>548</v>
      </c>
      <c r="E24" s="206"/>
      <c r="F24" s="206"/>
      <c r="G24" s="207">
        <f>H24+I24</f>
        <v>9350</v>
      </c>
      <c r="H24" s="208">
        <v>8500</v>
      </c>
      <c r="I24" s="208">
        <v>850</v>
      </c>
      <c r="J24" s="207">
        <f>L24+N24</f>
        <v>4850</v>
      </c>
      <c r="K24" s="207">
        <f t="shared" si="5"/>
        <v>4000</v>
      </c>
      <c r="L24" s="208">
        <v>4000</v>
      </c>
      <c r="M24" s="208"/>
      <c r="N24" s="208">
        <v>850</v>
      </c>
      <c r="O24" s="207">
        <f t="shared" si="6"/>
        <v>4500</v>
      </c>
      <c r="P24" s="207">
        <f t="shared" si="7"/>
        <v>4500</v>
      </c>
      <c r="Q24" s="207">
        <f t="shared" si="8"/>
        <v>4500</v>
      </c>
      <c r="R24" s="208"/>
      <c r="S24" s="208"/>
      <c r="T24" s="209">
        <f t="shared" si="12"/>
        <v>1000</v>
      </c>
      <c r="U24" s="210">
        <v>1000</v>
      </c>
      <c r="V24" s="208">
        <v>4000</v>
      </c>
      <c r="W24" s="208"/>
      <c r="X24" s="208"/>
      <c r="Y24" s="204"/>
      <c r="Z24" s="187" t="s">
        <v>533</v>
      </c>
      <c r="AZ24" s="198">
        <f t="shared" si="3"/>
        <v>1455</v>
      </c>
    </row>
    <row r="25" spans="1:52" s="211" customFormat="1" ht="39.75" customHeight="1" x14ac:dyDescent="0.25">
      <c r="A25" s="204">
        <v>3</v>
      </c>
      <c r="B25" s="205" t="s">
        <v>550</v>
      </c>
      <c r="C25" s="204" t="s">
        <v>95</v>
      </c>
      <c r="D25" s="40" t="s">
        <v>548</v>
      </c>
      <c r="E25" s="206"/>
      <c r="F25" s="206"/>
      <c r="G25" s="207">
        <f>H25+I25</f>
        <v>7100</v>
      </c>
      <c r="H25" s="208">
        <v>6500</v>
      </c>
      <c r="I25" s="208">
        <v>600</v>
      </c>
      <c r="J25" s="207">
        <f>L25+N25</f>
        <v>4600</v>
      </c>
      <c r="K25" s="207">
        <f t="shared" si="5"/>
        <v>4000</v>
      </c>
      <c r="L25" s="208">
        <v>4000</v>
      </c>
      <c r="M25" s="208"/>
      <c r="N25" s="208">
        <v>600</v>
      </c>
      <c r="O25" s="207">
        <f t="shared" si="6"/>
        <v>2500</v>
      </c>
      <c r="P25" s="207">
        <f t="shared" si="7"/>
        <v>2500</v>
      </c>
      <c r="Q25" s="207">
        <f t="shared" si="8"/>
        <v>2500</v>
      </c>
      <c r="R25" s="208"/>
      <c r="S25" s="208"/>
      <c r="T25" s="209">
        <f t="shared" si="12"/>
        <v>1000</v>
      </c>
      <c r="U25" s="210">
        <v>1000</v>
      </c>
      <c r="V25" s="208">
        <v>4000</v>
      </c>
      <c r="W25" s="208"/>
      <c r="X25" s="208"/>
      <c r="Y25" s="204"/>
      <c r="Z25" s="187" t="s">
        <v>544</v>
      </c>
      <c r="AZ25" s="198">
        <f t="shared" si="3"/>
        <v>1380</v>
      </c>
    </row>
    <row r="26" spans="1:52" s="211" customFormat="1" ht="41.25" customHeight="1" x14ac:dyDescent="0.25">
      <c r="A26" s="204">
        <v>4</v>
      </c>
      <c r="B26" s="205" t="s">
        <v>551</v>
      </c>
      <c r="C26" s="204" t="s">
        <v>95</v>
      </c>
      <c r="D26" s="40" t="s">
        <v>548</v>
      </c>
      <c r="E26" s="206"/>
      <c r="F26" s="206"/>
      <c r="G26" s="207">
        <f>H26+I26</f>
        <v>8800</v>
      </c>
      <c r="H26" s="208">
        <v>8000</v>
      </c>
      <c r="I26" s="208">
        <v>800</v>
      </c>
      <c r="J26" s="207">
        <f>L26+N26</f>
        <v>4800</v>
      </c>
      <c r="K26" s="207">
        <f t="shared" si="5"/>
        <v>4000</v>
      </c>
      <c r="L26" s="208">
        <v>4000</v>
      </c>
      <c r="M26" s="208"/>
      <c r="N26" s="208">
        <v>800</v>
      </c>
      <c r="O26" s="207">
        <f t="shared" si="6"/>
        <v>4000</v>
      </c>
      <c r="P26" s="207">
        <f t="shared" si="7"/>
        <v>4000</v>
      </c>
      <c r="Q26" s="207">
        <f t="shared" si="8"/>
        <v>4000</v>
      </c>
      <c r="R26" s="208"/>
      <c r="S26" s="208"/>
      <c r="T26" s="209">
        <f t="shared" si="12"/>
        <v>1000</v>
      </c>
      <c r="U26" s="210">
        <v>1000</v>
      </c>
      <c r="V26" s="208">
        <v>4000</v>
      </c>
      <c r="W26" s="208"/>
      <c r="X26" s="208"/>
      <c r="Y26" s="204"/>
      <c r="Z26" s="187" t="s">
        <v>552</v>
      </c>
      <c r="AZ26" s="198">
        <f t="shared" si="3"/>
        <v>1440</v>
      </c>
    </row>
    <row r="27" spans="1:52" s="211" customFormat="1" ht="39.75" customHeight="1" x14ac:dyDescent="0.25">
      <c r="A27" s="204">
        <v>5</v>
      </c>
      <c r="B27" s="205" t="s">
        <v>553</v>
      </c>
      <c r="C27" s="204" t="s">
        <v>95</v>
      </c>
      <c r="D27" s="40" t="s">
        <v>548</v>
      </c>
      <c r="E27" s="206"/>
      <c r="F27" s="206"/>
      <c r="G27" s="207">
        <f>H27+I27</f>
        <v>7650</v>
      </c>
      <c r="H27" s="208">
        <v>7000</v>
      </c>
      <c r="I27" s="208">
        <v>650</v>
      </c>
      <c r="J27" s="207">
        <f>L27+N27</f>
        <v>4650</v>
      </c>
      <c r="K27" s="207">
        <f t="shared" si="5"/>
        <v>4000</v>
      </c>
      <c r="L27" s="208">
        <v>4000</v>
      </c>
      <c r="M27" s="208"/>
      <c r="N27" s="208">
        <v>650</v>
      </c>
      <c r="O27" s="207">
        <f t="shared" si="6"/>
        <v>3000</v>
      </c>
      <c r="P27" s="207">
        <f t="shared" si="7"/>
        <v>3000</v>
      </c>
      <c r="Q27" s="207">
        <f t="shared" si="8"/>
        <v>3000</v>
      </c>
      <c r="R27" s="208"/>
      <c r="S27" s="208"/>
      <c r="T27" s="209">
        <f t="shared" si="12"/>
        <v>1000</v>
      </c>
      <c r="U27" s="210">
        <v>1000</v>
      </c>
      <c r="V27" s="208">
        <v>4000</v>
      </c>
      <c r="W27" s="208"/>
      <c r="X27" s="208"/>
      <c r="Y27" s="204"/>
      <c r="Z27" s="187" t="s">
        <v>554</v>
      </c>
      <c r="AZ27" s="198">
        <f t="shared" si="3"/>
        <v>1395</v>
      </c>
    </row>
    <row r="28" spans="1:52" s="211" customFormat="1" ht="23.25" customHeight="1" x14ac:dyDescent="0.25">
      <c r="A28" s="200" t="s">
        <v>72</v>
      </c>
      <c r="B28" s="212" t="s">
        <v>386</v>
      </c>
      <c r="C28" s="204"/>
      <c r="D28" s="40"/>
      <c r="E28" s="212"/>
      <c r="F28" s="212"/>
      <c r="G28" s="213">
        <f t="shared" ref="G28:X28" si="16">SUM(G29:G32)</f>
        <v>36100</v>
      </c>
      <c r="H28" s="213">
        <f t="shared" si="16"/>
        <v>34500</v>
      </c>
      <c r="I28" s="213">
        <f t="shared" si="16"/>
        <v>1600</v>
      </c>
      <c r="J28" s="213">
        <f t="shared" si="16"/>
        <v>18100</v>
      </c>
      <c r="K28" s="213">
        <f t="shared" si="16"/>
        <v>16500</v>
      </c>
      <c r="L28" s="213">
        <f t="shared" si="16"/>
        <v>16500</v>
      </c>
      <c r="M28" s="213">
        <f t="shared" si="16"/>
        <v>0</v>
      </c>
      <c r="N28" s="213">
        <f t="shared" si="16"/>
        <v>1600</v>
      </c>
      <c r="O28" s="213">
        <f t="shared" si="16"/>
        <v>18000</v>
      </c>
      <c r="P28" s="213">
        <f t="shared" si="16"/>
        <v>18000</v>
      </c>
      <c r="Q28" s="213">
        <f t="shared" si="16"/>
        <v>18000</v>
      </c>
      <c r="R28" s="213">
        <f t="shared" si="16"/>
        <v>0</v>
      </c>
      <c r="S28" s="213">
        <f t="shared" si="16"/>
        <v>0</v>
      </c>
      <c r="T28" s="213">
        <f t="shared" si="16"/>
        <v>6100</v>
      </c>
      <c r="U28" s="213">
        <f t="shared" si="16"/>
        <v>6100</v>
      </c>
      <c r="V28" s="213">
        <f t="shared" si="16"/>
        <v>16500</v>
      </c>
      <c r="W28" s="213">
        <f t="shared" si="16"/>
        <v>0</v>
      </c>
      <c r="X28" s="213">
        <f t="shared" si="16"/>
        <v>0</v>
      </c>
      <c r="Y28" s="200"/>
      <c r="Z28" s="187"/>
      <c r="AZ28" s="198">
        <f t="shared" si="3"/>
        <v>5430</v>
      </c>
    </row>
    <row r="29" spans="1:52" s="211" customFormat="1" ht="39.75" customHeight="1" x14ac:dyDescent="0.25">
      <c r="A29" s="204">
        <v>1</v>
      </c>
      <c r="B29" s="205" t="s">
        <v>555</v>
      </c>
      <c r="C29" s="204" t="s">
        <v>292</v>
      </c>
      <c r="D29" s="40" t="s">
        <v>556</v>
      </c>
      <c r="E29" s="206"/>
      <c r="F29" s="206"/>
      <c r="G29" s="207">
        <f>H29+I29</f>
        <v>9300</v>
      </c>
      <c r="H29" s="208">
        <v>8500</v>
      </c>
      <c r="I29" s="208">
        <v>800</v>
      </c>
      <c r="J29" s="207">
        <f>L29+N29</f>
        <v>4800</v>
      </c>
      <c r="K29" s="207">
        <f t="shared" si="5"/>
        <v>4000</v>
      </c>
      <c r="L29" s="208">
        <v>4000</v>
      </c>
      <c r="M29" s="208"/>
      <c r="N29" s="208">
        <v>800</v>
      </c>
      <c r="O29" s="207">
        <f t="shared" si="6"/>
        <v>4500</v>
      </c>
      <c r="P29" s="207">
        <f t="shared" si="7"/>
        <v>4500</v>
      </c>
      <c r="Q29" s="207">
        <f t="shared" si="8"/>
        <v>4500</v>
      </c>
      <c r="R29" s="208"/>
      <c r="S29" s="208"/>
      <c r="T29" s="209">
        <f t="shared" si="12"/>
        <v>2500</v>
      </c>
      <c r="U29" s="210">
        <v>2500</v>
      </c>
      <c r="V29" s="208">
        <v>4000</v>
      </c>
      <c r="W29" s="208"/>
      <c r="X29" s="208"/>
      <c r="Y29" s="204"/>
      <c r="Z29" s="187" t="s">
        <v>533</v>
      </c>
      <c r="AZ29" s="198">
        <f t="shared" si="3"/>
        <v>1440</v>
      </c>
    </row>
    <row r="30" spans="1:52" s="211" customFormat="1" ht="39.75" customHeight="1" x14ac:dyDescent="0.25">
      <c r="A30" s="204">
        <v>2</v>
      </c>
      <c r="B30" s="205" t="s">
        <v>557</v>
      </c>
      <c r="C30" s="204" t="s">
        <v>292</v>
      </c>
      <c r="D30" s="40" t="s">
        <v>556</v>
      </c>
      <c r="E30" s="206"/>
      <c r="F30" s="206"/>
      <c r="G30" s="207">
        <f>H30+I30</f>
        <v>8800</v>
      </c>
      <c r="H30" s="208">
        <v>8000</v>
      </c>
      <c r="I30" s="208">
        <v>800</v>
      </c>
      <c r="J30" s="207">
        <f>L30+N30</f>
        <v>4800</v>
      </c>
      <c r="K30" s="207">
        <f t="shared" si="5"/>
        <v>4000</v>
      </c>
      <c r="L30" s="208">
        <v>4000</v>
      </c>
      <c r="M30" s="208"/>
      <c r="N30" s="208">
        <v>800</v>
      </c>
      <c r="O30" s="207">
        <f t="shared" si="6"/>
        <v>4000</v>
      </c>
      <c r="P30" s="207">
        <f t="shared" si="7"/>
        <v>4000</v>
      </c>
      <c r="Q30" s="207">
        <f t="shared" si="8"/>
        <v>4000</v>
      </c>
      <c r="R30" s="208"/>
      <c r="S30" s="208"/>
      <c r="T30" s="209">
        <f t="shared" si="12"/>
        <v>1200</v>
      </c>
      <c r="U30" s="210">
        <v>1200</v>
      </c>
      <c r="V30" s="208">
        <v>4000</v>
      </c>
      <c r="W30" s="208"/>
      <c r="X30" s="208"/>
      <c r="Y30" s="204"/>
      <c r="Z30" s="187" t="s">
        <v>544</v>
      </c>
      <c r="AZ30" s="198">
        <f t="shared" si="3"/>
        <v>1440</v>
      </c>
    </row>
    <row r="31" spans="1:52" s="211" customFormat="1" ht="39.75" customHeight="1" x14ac:dyDescent="0.25">
      <c r="A31" s="204">
        <v>3</v>
      </c>
      <c r="B31" s="205" t="s">
        <v>558</v>
      </c>
      <c r="C31" s="204" t="s">
        <v>292</v>
      </c>
      <c r="D31" s="40" t="s">
        <v>556</v>
      </c>
      <c r="E31" s="206"/>
      <c r="F31" s="206"/>
      <c r="G31" s="207">
        <f>H31+I31</f>
        <v>8500</v>
      </c>
      <c r="H31" s="208">
        <v>8500</v>
      </c>
      <c r="I31" s="208">
        <v>0</v>
      </c>
      <c r="J31" s="207">
        <f>L31+N31</f>
        <v>4000</v>
      </c>
      <c r="K31" s="207">
        <f t="shared" si="5"/>
        <v>4000</v>
      </c>
      <c r="L31" s="208">
        <v>4000</v>
      </c>
      <c r="M31" s="208"/>
      <c r="N31" s="208">
        <v>0</v>
      </c>
      <c r="O31" s="207">
        <f t="shared" si="6"/>
        <v>4500</v>
      </c>
      <c r="P31" s="207">
        <f t="shared" si="7"/>
        <v>4500</v>
      </c>
      <c r="Q31" s="207">
        <f t="shared" si="8"/>
        <v>4500</v>
      </c>
      <c r="R31" s="208"/>
      <c r="S31" s="208"/>
      <c r="T31" s="209">
        <f t="shared" si="12"/>
        <v>1200</v>
      </c>
      <c r="U31" s="210">
        <v>1200</v>
      </c>
      <c r="V31" s="208">
        <v>4000</v>
      </c>
      <c r="W31" s="208"/>
      <c r="X31" s="208"/>
      <c r="Y31" s="204"/>
      <c r="Z31" s="187" t="s">
        <v>552</v>
      </c>
      <c r="AZ31" s="198">
        <f t="shared" si="3"/>
        <v>1200</v>
      </c>
    </row>
    <row r="32" spans="1:52" s="211" customFormat="1" ht="39.75" customHeight="1" x14ac:dyDescent="0.25">
      <c r="A32" s="204">
        <v>4</v>
      </c>
      <c r="B32" s="205" t="s">
        <v>559</v>
      </c>
      <c r="C32" s="204" t="s">
        <v>292</v>
      </c>
      <c r="D32" s="40" t="s">
        <v>556</v>
      </c>
      <c r="E32" s="206"/>
      <c r="F32" s="206"/>
      <c r="G32" s="207">
        <f>H32+I32</f>
        <v>9500</v>
      </c>
      <c r="H32" s="208">
        <v>9500</v>
      </c>
      <c r="I32" s="208"/>
      <c r="J32" s="207">
        <f>L32+N32</f>
        <v>4500</v>
      </c>
      <c r="K32" s="207">
        <f t="shared" si="5"/>
        <v>4500</v>
      </c>
      <c r="L32" s="208">
        <v>4500</v>
      </c>
      <c r="M32" s="208"/>
      <c r="N32" s="208"/>
      <c r="O32" s="207">
        <f t="shared" si="6"/>
        <v>5000</v>
      </c>
      <c r="P32" s="207">
        <f t="shared" si="7"/>
        <v>5000</v>
      </c>
      <c r="Q32" s="207">
        <f t="shared" si="8"/>
        <v>5000</v>
      </c>
      <c r="R32" s="208"/>
      <c r="S32" s="208"/>
      <c r="T32" s="209">
        <f t="shared" si="12"/>
        <v>1200</v>
      </c>
      <c r="U32" s="210">
        <v>1200</v>
      </c>
      <c r="V32" s="208">
        <v>4500</v>
      </c>
      <c r="W32" s="208"/>
      <c r="X32" s="208"/>
      <c r="Y32" s="204"/>
      <c r="Z32" s="187" t="s">
        <v>560</v>
      </c>
      <c r="AZ32" s="198">
        <f t="shared" si="3"/>
        <v>1350</v>
      </c>
    </row>
    <row r="33" spans="1:52" s="211" customFormat="1" ht="27" customHeight="1" x14ac:dyDescent="0.25">
      <c r="A33" s="200" t="s">
        <v>79</v>
      </c>
      <c r="B33" s="212" t="s">
        <v>397</v>
      </c>
      <c r="C33" s="204"/>
      <c r="D33" s="40"/>
      <c r="E33" s="212"/>
      <c r="F33" s="212"/>
      <c r="G33" s="213">
        <f t="shared" ref="G33:X33" si="17">SUM(G34:G36)</f>
        <v>38600</v>
      </c>
      <c r="H33" s="213">
        <f t="shared" si="17"/>
        <v>35800</v>
      </c>
      <c r="I33" s="213">
        <f t="shared" si="17"/>
        <v>2800</v>
      </c>
      <c r="J33" s="213">
        <f t="shared" si="17"/>
        <v>20800</v>
      </c>
      <c r="K33" s="213">
        <f t="shared" si="17"/>
        <v>18000</v>
      </c>
      <c r="L33" s="213">
        <f t="shared" si="17"/>
        <v>18000</v>
      </c>
      <c r="M33" s="213">
        <f t="shared" si="17"/>
        <v>0</v>
      </c>
      <c r="N33" s="213">
        <f t="shared" si="17"/>
        <v>2800</v>
      </c>
      <c r="O33" s="213">
        <f t="shared" si="17"/>
        <v>17800</v>
      </c>
      <c r="P33" s="213">
        <f t="shared" si="17"/>
        <v>17800</v>
      </c>
      <c r="Q33" s="213">
        <f t="shared" si="17"/>
        <v>17800</v>
      </c>
      <c r="R33" s="213">
        <f t="shared" si="17"/>
        <v>0</v>
      </c>
      <c r="S33" s="213">
        <f t="shared" si="17"/>
        <v>0</v>
      </c>
      <c r="T33" s="213">
        <f t="shared" si="17"/>
        <v>5800</v>
      </c>
      <c r="U33" s="213">
        <f t="shared" si="17"/>
        <v>5800</v>
      </c>
      <c r="V33" s="213">
        <f t="shared" si="17"/>
        <v>18000</v>
      </c>
      <c r="W33" s="213">
        <f t="shared" si="17"/>
        <v>0</v>
      </c>
      <c r="X33" s="213">
        <f t="shared" si="17"/>
        <v>0</v>
      </c>
      <c r="Y33" s="200"/>
      <c r="Z33" s="187"/>
      <c r="AA33" s="215"/>
      <c r="AZ33" s="198">
        <f t="shared" si="3"/>
        <v>6240</v>
      </c>
    </row>
    <row r="34" spans="1:52" s="211" customFormat="1" ht="35.25" customHeight="1" x14ac:dyDescent="0.25">
      <c r="A34" s="204">
        <v>1</v>
      </c>
      <c r="B34" s="205" t="s">
        <v>561</v>
      </c>
      <c r="C34" s="204" t="s">
        <v>56</v>
      </c>
      <c r="D34" s="40" t="s">
        <v>562</v>
      </c>
      <c r="E34" s="206"/>
      <c r="F34" s="206"/>
      <c r="G34" s="207">
        <f>H34+I34</f>
        <v>9000</v>
      </c>
      <c r="H34" s="208">
        <v>8000</v>
      </c>
      <c r="I34" s="208">
        <v>1000</v>
      </c>
      <c r="J34" s="207">
        <f>L34+N34</f>
        <v>6000</v>
      </c>
      <c r="K34" s="207">
        <f>L34+M34</f>
        <v>5000</v>
      </c>
      <c r="L34" s="208">
        <v>5000</v>
      </c>
      <c r="M34" s="208"/>
      <c r="N34" s="208">
        <v>1000</v>
      </c>
      <c r="O34" s="207">
        <f>P34+S34</f>
        <v>3000</v>
      </c>
      <c r="P34" s="207">
        <f>SUM(Q34:R34)</f>
        <v>3000</v>
      </c>
      <c r="Q34" s="207">
        <f>H34-K34</f>
        <v>3000</v>
      </c>
      <c r="R34" s="208"/>
      <c r="S34" s="208"/>
      <c r="T34" s="209">
        <f t="shared" si="12"/>
        <v>2000</v>
      </c>
      <c r="U34" s="210">
        <v>2000</v>
      </c>
      <c r="V34" s="208">
        <v>5000</v>
      </c>
      <c r="W34" s="208"/>
      <c r="X34" s="208"/>
      <c r="Y34" s="204"/>
      <c r="Z34" s="187" t="s">
        <v>563</v>
      </c>
      <c r="AZ34" s="198">
        <f t="shared" si="3"/>
        <v>1800</v>
      </c>
    </row>
    <row r="35" spans="1:52" s="211" customFormat="1" ht="37.5" customHeight="1" x14ac:dyDescent="0.25">
      <c r="A35" s="204">
        <v>2</v>
      </c>
      <c r="B35" s="205" t="s">
        <v>564</v>
      </c>
      <c r="C35" s="204" t="s">
        <v>56</v>
      </c>
      <c r="D35" s="40" t="s">
        <v>562</v>
      </c>
      <c r="E35" s="206"/>
      <c r="F35" s="206"/>
      <c r="G35" s="207">
        <f>H35+I35</f>
        <v>14800</v>
      </c>
      <c r="H35" s="208">
        <v>13800</v>
      </c>
      <c r="I35" s="208">
        <v>1000</v>
      </c>
      <c r="J35" s="207">
        <f>L35+N35</f>
        <v>7000</v>
      </c>
      <c r="K35" s="207">
        <f t="shared" si="5"/>
        <v>6000</v>
      </c>
      <c r="L35" s="208">
        <v>6000</v>
      </c>
      <c r="M35" s="208"/>
      <c r="N35" s="208">
        <v>1000</v>
      </c>
      <c r="O35" s="207">
        <f t="shared" si="6"/>
        <v>7800</v>
      </c>
      <c r="P35" s="207">
        <f t="shared" si="7"/>
        <v>7800</v>
      </c>
      <c r="Q35" s="207">
        <f t="shared" si="8"/>
        <v>7800</v>
      </c>
      <c r="R35" s="208"/>
      <c r="S35" s="208"/>
      <c r="T35" s="209">
        <f t="shared" si="12"/>
        <v>1800</v>
      </c>
      <c r="U35" s="210">
        <f t="shared" ref="U35:U69" si="18">K35*0.3</f>
        <v>1800</v>
      </c>
      <c r="V35" s="208">
        <v>6000</v>
      </c>
      <c r="W35" s="208"/>
      <c r="X35" s="208"/>
      <c r="Y35" s="204"/>
      <c r="Z35" s="187" t="s">
        <v>544</v>
      </c>
      <c r="AZ35" s="198">
        <f t="shared" si="3"/>
        <v>2100</v>
      </c>
    </row>
    <row r="36" spans="1:52" s="211" customFormat="1" ht="44.25" customHeight="1" x14ac:dyDescent="0.25">
      <c r="A36" s="204">
        <v>3</v>
      </c>
      <c r="B36" s="205" t="s">
        <v>565</v>
      </c>
      <c r="C36" s="204" t="s">
        <v>56</v>
      </c>
      <c r="D36" s="40" t="s">
        <v>562</v>
      </c>
      <c r="E36" s="206"/>
      <c r="F36" s="206"/>
      <c r="G36" s="207">
        <f>H36+I36</f>
        <v>14800</v>
      </c>
      <c r="H36" s="208">
        <v>14000</v>
      </c>
      <c r="I36" s="208">
        <v>800</v>
      </c>
      <c r="J36" s="207">
        <f>L36+N36</f>
        <v>7800</v>
      </c>
      <c r="K36" s="207">
        <f t="shared" si="5"/>
        <v>7000</v>
      </c>
      <c r="L36" s="208">
        <v>7000</v>
      </c>
      <c r="M36" s="208"/>
      <c r="N36" s="208">
        <v>800</v>
      </c>
      <c r="O36" s="207">
        <f t="shared" si="6"/>
        <v>7000</v>
      </c>
      <c r="P36" s="207">
        <f t="shared" si="7"/>
        <v>7000</v>
      </c>
      <c r="Q36" s="207">
        <f t="shared" si="8"/>
        <v>7000</v>
      </c>
      <c r="R36" s="208"/>
      <c r="S36" s="208"/>
      <c r="T36" s="209">
        <f t="shared" si="12"/>
        <v>2000</v>
      </c>
      <c r="U36" s="210">
        <v>2000</v>
      </c>
      <c r="V36" s="208">
        <v>7000</v>
      </c>
      <c r="W36" s="208"/>
      <c r="X36" s="208"/>
      <c r="Y36" s="204"/>
      <c r="Z36" s="187" t="s">
        <v>552</v>
      </c>
      <c r="AZ36" s="198">
        <f t="shared" si="3"/>
        <v>2340</v>
      </c>
    </row>
    <row r="37" spans="1:52" s="211" customFormat="1" ht="24.75" customHeight="1" x14ac:dyDescent="0.25">
      <c r="A37" s="200" t="s">
        <v>112</v>
      </c>
      <c r="B37" s="212" t="s">
        <v>404</v>
      </c>
      <c r="C37" s="204"/>
      <c r="D37" s="40"/>
      <c r="E37" s="212"/>
      <c r="F37" s="212"/>
      <c r="G37" s="213">
        <f>SUM(G38:G43)</f>
        <v>65500</v>
      </c>
      <c r="H37" s="213">
        <f t="shared" ref="H37:U37" si="19">SUM(H38:H43)</f>
        <v>65500</v>
      </c>
      <c r="I37" s="213">
        <f t="shared" si="19"/>
        <v>0</v>
      </c>
      <c r="J37" s="213">
        <f t="shared" si="19"/>
        <v>45600</v>
      </c>
      <c r="K37" s="213">
        <f t="shared" si="19"/>
        <v>45600</v>
      </c>
      <c r="L37" s="213">
        <f t="shared" si="19"/>
        <v>21600</v>
      </c>
      <c r="M37" s="213">
        <f t="shared" si="19"/>
        <v>8000</v>
      </c>
      <c r="N37" s="213">
        <f t="shared" si="19"/>
        <v>4000</v>
      </c>
      <c r="O37" s="213">
        <f t="shared" si="19"/>
        <v>19900</v>
      </c>
      <c r="P37" s="213">
        <f t="shared" si="19"/>
        <v>19900</v>
      </c>
      <c r="Q37" s="213">
        <f t="shared" si="19"/>
        <v>19900</v>
      </c>
      <c r="R37" s="213">
        <f t="shared" si="19"/>
        <v>0</v>
      </c>
      <c r="S37" s="213">
        <f t="shared" si="19"/>
        <v>0</v>
      </c>
      <c r="T37" s="213">
        <f t="shared" si="19"/>
        <v>10100</v>
      </c>
      <c r="U37" s="213">
        <f t="shared" si="19"/>
        <v>10100</v>
      </c>
      <c r="V37" s="213">
        <f t="shared" ref="V37:X37" si="20">SUM(V38:V42)</f>
        <v>21600</v>
      </c>
      <c r="W37" s="213">
        <f t="shared" si="20"/>
        <v>4000</v>
      </c>
      <c r="X37" s="213">
        <f t="shared" si="20"/>
        <v>0</v>
      </c>
      <c r="Y37" s="200"/>
      <c r="Z37" s="187"/>
      <c r="AA37" s="215">
        <f>K37-'[23]PLVI-huyen'!$J$72</f>
        <v>-61400</v>
      </c>
      <c r="AB37" s="211">
        <v>-6500</v>
      </c>
      <c r="AZ37" s="198">
        <f t="shared" si="3"/>
        <v>13680</v>
      </c>
    </row>
    <row r="38" spans="1:52" s="217" customFormat="1" ht="33.75" x14ac:dyDescent="0.25">
      <c r="A38" s="207">
        <v>1</v>
      </c>
      <c r="B38" s="216" t="s">
        <v>566</v>
      </c>
      <c r="C38" s="204" t="s">
        <v>99</v>
      </c>
      <c r="D38" s="40" t="s">
        <v>567</v>
      </c>
      <c r="E38" s="207"/>
      <c r="F38" s="207"/>
      <c r="G38" s="207">
        <f>H38+I38</f>
        <v>8000</v>
      </c>
      <c r="H38" s="207">
        <v>8000</v>
      </c>
      <c r="I38" s="207"/>
      <c r="J38" s="207">
        <f>L38+N38</f>
        <v>5000</v>
      </c>
      <c r="K38" s="207">
        <f t="shared" si="5"/>
        <v>5000</v>
      </c>
      <c r="L38" s="207">
        <v>5000</v>
      </c>
      <c r="M38" s="207"/>
      <c r="N38" s="207"/>
      <c r="O38" s="207">
        <f>P38</f>
        <v>3000</v>
      </c>
      <c r="P38" s="207">
        <f t="shared" ref="P38:Q42" si="21">G38-J38</f>
        <v>3000</v>
      </c>
      <c r="Q38" s="207">
        <f t="shared" si="21"/>
        <v>3000</v>
      </c>
      <c r="R38" s="207"/>
      <c r="S38" s="207"/>
      <c r="T38" s="209">
        <f t="shared" si="12"/>
        <v>1500</v>
      </c>
      <c r="U38" s="210">
        <f t="shared" si="18"/>
        <v>1500</v>
      </c>
      <c r="V38" s="207">
        <v>5000</v>
      </c>
      <c r="W38" s="207"/>
      <c r="X38" s="207"/>
      <c r="Y38" s="207"/>
      <c r="Z38" s="217" t="s">
        <v>544</v>
      </c>
      <c r="AZ38" s="217">
        <f t="shared" si="3"/>
        <v>1500</v>
      </c>
    </row>
    <row r="39" spans="1:52" s="217" customFormat="1" ht="33.75" x14ac:dyDescent="0.25">
      <c r="A39" s="207">
        <v>2</v>
      </c>
      <c r="B39" s="216" t="s">
        <v>568</v>
      </c>
      <c r="C39" s="204" t="s">
        <v>99</v>
      </c>
      <c r="D39" s="40" t="s">
        <v>567</v>
      </c>
      <c r="E39" s="207"/>
      <c r="F39" s="207"/>
      <c r="G39" s="207">
        <f>H39+I39</f>
        <v>7500</v>
      </c>
      <c r="H39" s="207">
        <v>7500</v>
      </c>
      <c r="I39" s="207"/>
      <c r="J39" s="207">
        <f>L39+N39</f>
        <v>4000</v>
      </c>
      <c r="K39" s="207">
        <f t="shared" si="5"/>
        <v>4000</v>
      </c>
      <c r="L39" s="207">
        <v>4000</v>
      </c>
      <c r="M39" s="207"/>
      <c r="N39" s="207"/>
      <c r="O39" s="207">
        <f>P39</f>
        <v>3500</v>
      </c>
      <c r="P39" s="207">
        <f t="shared" si="21"/>
        <v>3500</v>
      </c>
      <c r="Q39" s="207">
        <f t="shared" si="21"/>
        <v>3500</v>
      </c>
      <c r="R39" s="207"/>
      <c r="S39" s="207"/>
      <c r="T39" s="209">
        <f t="shared" si="12"/>
        <v>1000</v>
      </c>
      <c r="U39" s="210">
        <v>1000</v>
      </c>
      <c r="V39" s="207">
        <v>4000</v>
      </c>
      <c r="W39" s="207"/>
      <c r="X39" s="207"/>
      <c r="Y39" s="207"/>
      <c r="Z39" s="217" t="s">
        <v>552</v>
      </c>
      <c r="AZ39" s="217">
        <f t="shared" si="3"/>
        <v>1200</v>
      </c>
    </row>
    <row r="40" spans="1:52" s="217" customFormat="1" ht="33.75" x14ac:dyDescent="0.25">
      <c r="A40" s="207">
        <v>3</v>
      </c>
      <c r="B40" s="216" t="s">
        <v>569</v>
      </c>
      <c r="C40" s="204" t="s">
        <v>99</v>
      </c>
      <c r="D40" s="40" t="s">
        <v>567</v>
      </c>
      <c r="E40" s="207"/>
      <c r="F40" s="207"/>
      <c r="G40" s="207">
        <f>H40+I40</f>
        <v>7000</v>
      </c>
      <c r="H40" s="207">
        <v>7000</v>
      </c>
      <c r="I40" s="207">
        <v>0</v>
      </c>
      <c r="J40" s="207">
        <f>L40+N40</f>
        <v>4000</v>
      </c>
      <c r="K40" s="207">
        <f t="shared" si="5"/>
        <v>4000</v>
      </c>
      <c r="L40" s="207">
        <v>4000</v>
      </c>
      <c r="M40" s="207"/>
      <c r="N40" s="207">
        <v>0</v>
      </c>
      <c r="O40" s="207">
        <f>P40</f>
        <v>3000</v>
      </c>
      <c r="P40" s="207">
        <f t="shared" si="21"/>
        <v>3000</v>
      </c>
      <c r="Q40" s="207">
        <f t="shared" si="21"/>
        <v>3000</v>
      </c>
      <c r="R40" s="207"/>
      <c r="S40" s="207"/>
      <c r="T40" s="209">
        <f t="shared" si="12"/>
        <v>1000</v>
      </c>
      <c r="U40" s="210">
        <v>1000</v>
      </c>
      <c r="V40" s="207">
        <v>4000</v>
      </c>
      <c r="W40" s="207"/>
      <c r="X40" s="207">
        <v>0</v>
      </c>
      <c r="Y40" s="207"/>
      <c r="Z40" s="217" t="s">
        <v>552</v>
      </c>
      <c r="AZ40" s="217">
        <f t="shared" si="3"/>
        <v>1200</v>
      </c>
    </row>
    <row r="41" spans="1:52" s="217" customFormat="1" ht="38.25" x14ac:dyDescent="0.25">
      <c r="A41" s="207">
        <v>4</v>
      </c>
      <c r="B41" s="216" t="s">
        <v>570</v>
      </c>
      <c r="C41" s="204" t="s">
        <v>99</v>
      </c>
      <c r="D41" s="40" t="s">
        <v>567</v>
      </c>
      <c r="E41" s="207"/>
      <c r="F41" s="207"/>
      <c r="G41" s="207">
        <f>H41+I41</f>
        <v>15000</v>
      </c>
      <c r="H41" s="207">
        <v>15000</v>
      </c>
      <c r="I41" s="207"/>
      <c r="J41" s="207">
        <f>K41</f>
        <v>8000</v>
      </c>
      <c r="K41" s="207">
        <f t="shared" si="5"/>
        <v>8000</v>
      </c>
      <c r="L41" s="207">
        <v>4000</v>
      </c>
      <c r="M41" s="207">
        <v>4000</v>
      </c>
      <c r="N41" s="207"/>
      <c r="O41" s="207">
        <f>P41</f>
        <v>7000</v>
      </c>
      <c r="P41" s="207">
        <f t="shared" si="21"/>
        <v>7000</v>
      </c>
      <c r="Q41" s="207">
        <f t="shared" si="21"/>
        <v>7000</v>
      </c>
      <c r="R41" s="207"/>
      <c r="S41" s="207"/>
      <c r="T41" s="209">
        <f t="shared" si="12"/>
        <v>1600</v>
      </c>
      <c r="U41" s="210">
        <f>K41*0.2</f>
        <v>1600</v>
      </c>
      <c r="V41" s="207">
        <v>4000</v>
      </c>
      <c r="W41" s="207">
        <v>4000</v>
      </c>
      <c r="X41" s="207"/>
      <c r="Y41" s="207"/>
      <c r="Z41" s="217" t="s">
        <v>563</v>
      </c>
      <c r="AZ41" s="217">
        <f t="shared" si="3"/>
        <v>2400</v>
      </c>
    </row>
    <row r="42" spans="1:52" s="217" customFormat="1" ht="33.75" x14ac:dyDescent="0.25">
      <c r="A42" s="207">
        <v>5</v>
      </c>
      <c r="B42" s="216" t="s">
        <v>571</v>
      </c>
      <c r="C42" s="204" t="s">
        <v>99</v>
      </c>
      <c r="D42" s="40" t="s">
        <v>567</v>
      </c>
      <c r="E42" s="207"/>
      <c r="F42" s="207"/>
      <c r="G42" s="207">
        <f>H42+I42</f>
        <v>8000</v>
      </c>
      <c r="H42" s="207">
        <v>8000</v>
      </c>
      <c r="I42" s="207"/>
      <c r="J42" s="207">
        <f>L42+N42</f>
        <v>4600</v>
      </c>
      <c r="K42" s="207">
        <v>4600</v>
      </c>
      <c r="L42" s="207">
        <v>4600</v>
      </c>
      <c r="M42" s="207"/>
      <c r="N42" s="207"/>
      <c r="O42" s="207">
        <f>P42</f>
        <v>3400</v>
      </c>
      <c r="P42" s="207">
        <f t="shared" si="21"/>
        <v>3400</v>
      </c>
      <c r="Q42" s="207">
        <f t="shared" si="21"/>
        <v>3400</v>
      </c>
      <c r="R42" s="207"/>
      <c r="S42" s="207"/>
      <c r="T42" s="209">
        <f t="shared" si="12"/>
        <v>1000</v>
      </c>
      <c r="U42" s="210">
        <v>1000</v>
      </c>
      <c r="V42" s="207">
        <v>4600</v>
      </c>
      <c r="W42" s="207"/>
      <c r="X42" s="207"/>
      <c r="Y42" s="207"/>
      <c r="Z42" s="217" t="s">
        <v>563</v>
      </c>
      <c r="AZ42" s="217">
        <f t="shared" si="3"/>
        <v>1380</v>
      </c>
    </row>
    <row r="43" spans="1:52" s="225" customFormat="1" ht="41.25" customHeight="1" x14ac:dyDescent="0.25">
      <c r="A43" s="207">
        <v>6</v>
      </c>
      <c r="B43" s="82" t="s">
        <v>572</v>
      </c>
      <c r="C43" s="204" t="s">
        <v>307</v>
      </c>
      <c r="D43" s="40" t="s">
        <v>567</v>
      </c>
      <c r="E43" s="46" t="s">
        <v>573</v>
      </c>
      <c r="F43" s="46"/>
      <c r="G43" s="218">
        <f t="shared" ref="G43" si="22">H43+I43</f>
        <v>20000</v>
      </c>
      <c r="H43" s="218">
        <v>20000</v>
      </c>
      <c r="I43" s="219">
        <v>0</v>
      </c>
      <c r="J43" s="218">
        <v>20000</v>
      </c>
      <c r="K43" s="218">
        <v>20000</v>
      </c>
      <c r="L43" s="218">
        <v>0</v>
      </c>
      <c r="M43" s="220">
        <f t="shared" ref="M43" si="23">N43</f>
        <v>4000</v>
      </c>
      <c r="N43" s="220">
        <f>K43*20/100</f>
        <v>4000</v>
      </c>
      <c r="O43" s="218">
        <v>0</v>
      </c>
      <c r="P43" s="46"/>
      <c r="Q43" s="221"/>
      <c r="R43" s="221"/>
      <c r="S43" s="221"/>
      <c r="T43" s="222">
        <f t="shared" si="12"/>
        <v>4000</v>
      </c>
      <c r="U43" s="223">
        <v>4000</v>
      </c>
      <c r="V43" s="222"/>
      <c r="W43" s="222"/>
      <c r="X43" s="222"/>
      <c r="Y43" s="222"/>
      <c r="Z43" s="224" t="e">
        <f>#REF!+#REF!</f>
        <v>#REF!</v>
      </c>
      <c r="AA43" s="224" t="e">
        <f>#REF!+#REF!</f>
        <v>#REF!</v>
      </c>
    </row>
    <row r="44" spans="1:52" s="211" customFormat="1" ht="24" customHeight="1" x14ac:dyDescent="0.25">
      <c r="A44" s="200" t="s">
        <v>122</v>
      </c>
      <c r="B44" s="212" t="s">
        <v>411</v>
      </c>
      <c r="C44" s="204"/>
      <c r="D44" s="40"/>
      <c r="E44" s="212"/>
      <c r="F44" s="212"/>
      <c r="G44" s="213">
        <f>SUM(G45:G51)</f>
        <v>99930</v>
      </c>
      <c r="H44" s="213">
        <f t="shared" ref="H44:U44" si="24">SUM(H45:H51)</f>
        <v>87630</v>
      </c>
      <c r="I44" s="213">
        <f t="shared" si="24"/>
        <v>12300</v>
      </c>
      <c r="J44" s="213">
        <f t="shared" si="24"/>
        <v>73330</v>
      </c>
      <c r="K44" s="213">
        <f t="shared" si="24"/>
        <v>67030</v>
      </c>
      <c r="L44" s="213">
        <f t="shared" si="24"/>
        <v>31030</v>
      </c>
      <c r="M44" s="213">
        <f t="shared" si="24"/>
        <v>12000</v>
      </c>
      <c r="N44" s="213">
        <f t="shared" si="24"/>
        <v>18300</v>
      </c>
      <c r="O44" s="213">
        <f t="shared" si="24"/>
        <v>20600</v>
      </c>
      <c r="P44" s="213">
        <f t="shared" si="24"/>
        <v>20600</v>
      </c>
      <c r="Q44" s="213">
        <f t="shared" si="24"/>
        <v>20600</v>
      </c>
      <c r="R44" s="213">
        <f t="shared" si="24"/>
        <v>0</v>
      </c>
      <c r="S44" s="213">
        <f t="shared" si="24"/>
        <v>0</v>
      </c>
      <c r="T44" s="213">
        <f t="shared" si="24"/>
        <v>14700</v>
      </c>
      <c r="U44" s="213">
        <f t="shared" si="24"/>
        <v>14700</v>
      </c>
      <c r="V44" s="213">
        <f t="shared" ref="V44:X44" si="25">SUM(V45:V50)</f>
        <v>31030</v>
      </c>
      <c r="W44" s="213">
        <f t="shared" si="25"/>
        <v>6000</v>
      </c>
      <c r="X44" s="213">
        <f t="shared" si="25"/>
        <v>0</v>
      </c>
      <c r="Y44" s="200"/>
      <c r="Z44" s="187"/>
      <c r="AZ44" s="198">
        <f t="shared" si="3"/>
        <v>21999</v>
      </c>
    </row>
    <row r="45" spans="1:52" s="211" customFormat="1" ht="33.75" x14ac:dyDescent="0.25">
      <c r="A45" s="204">
        <v>1</v>
      </c>
      <c r="B45" s="205" t="s">
        <v>574</v>
      </c>
      <c r="C45" s="204" t="s">
        <v>319</v>
      </c>
      <c r="D45" s="40" t="s">
        <v>575</v>
      </c>
      <c r="E45" s="206"/>
      <c r="F45" s="206"/>
      <c r="G45" s="207">
        <f>H45+I45</f>
        <v>10500</v>
      </c>
      <c r="H45" s="208">
        <v>9500</v>
      </c>
      <c r="I45" s="208">
        <v>1000</v>
      </c>
      <c r="J45" s="207">
        <f t="shared" ref="J45:J50" si="26">L45+N45</f>
        <v>6000</v>
      </c>
      <c r="K45" s="207">
        <f t="shared" si="5"/>
        <v>5000</v>
      </c>
      <c r="L45" s="208">
        <v>5000</v>
      </c>
      <c r="M45" s="208"/>
      <c r="N45" s="208">
        <v>1000</v>
      </c>
      <c r="O45" s="207">
        <f t="shared" ref="O45:O60" si="27">P45+S45</f>
        <v>4500</v>
      </c>
      <c r="P45" s="207">
        <f t="shared" ref="P45:P60" si="28">SUM(Q45:R45)</f>
        <v>4500</v>
      </c>
      <c r="Q45" s="207">
        <f t="shared" ref="Q45:Q60" si="29">H45-K45</f>
        <v>4500</v>
      </c>
      <c r="R45" s="208"/>
      <c r="S45" s="208"/>
      <c r="T45" s="209">
        <f t="shared" si="12"/>
        <v>2000</v>
      </c>
      <c r="U45" s="210">
        <v>2000</v>
      </c>
      <c r="V45" s="208">
        <v>5000</v>
      </c>
      <c r="W45" s="208"/>
      <c r="X45" s="208"/>
      <c r="Y45" s="204"/>
      <c r="Z45" s="187" t="s">
        <v>544</v>
      </c>
      <c r="AZ45" s="198">
        <f t="shared" si="3"/>
        <v>1800</v>
      </c>
    </row>
    <row r="46" spans="1:52" s="211" customFormat="1" ht="33.75" x14ac:dyDescent="0.25">
      <c r="A46" s="204">
        <v>2</v>
      </c>
      <c r="B46" s="205" t="s">
        <v>576</v>
      </c>
      <c r="C46" s="204" t="s">
        <v>319</v>
      </c>
      <c r="D46" s="40" t="s">
        <v>575</v>
      </c>
      <c r="E46" s="206"/>
      <c r="F46" s="206"/>
      <c r="G46" s="207">
        <f>H46+I46</f>
        <v>11000</v>
      </c>
      <c r="H46" s="208">
        <v>9500</v>
      </c>
      <c r="I46" s="208">
        <v>1500</v>
      </c>
      <c r="J46" s="207">
        <f t="shared" si="26"/>
        <v>6500</v>
      </c>
      <c r="K46" s="207">
        <f t="shared" si="5"/>
        <v>5000</v>
      </c>
      <c r="L46" s="208">
        <v>5000</v>
      </c>
      <c r="M46" s="208"/>
      <c r="N46" s="208">
        <v>1500</v>
      </c>
      <c r="O46" s="207">
        <f t="shared" si="27"/>
        <v>4500</v>
      </c>
      <c r="P46" s="207">
        <f t="shared" si="28"/>
        <v>4500</v>
      </c>
      <c r="Q46" s="207">
        <f t="shared" si="29"/>
        <v>4500</v>
      </c>
      <c r="R46" s="208"/>
      <c r="S46" s="208"/>
      <c r="T46" s="209">
        <f t="shared" si="12"/>
        <v>2000</v>
      </c>
      <c r="U46" s="210">
        <v>2000</v>
      </c>
      <c r="V46" s="208">
        <v>5000</v>
      </c>
      <c r="W46" s="208"/>
      <c r="X46" s="208"/>
      <c r="Y46" s="204"/>
      <c r="Z46" s="187" t="s">
        <v>544</v>
      </c>
      <c r="AZ46" s="198">
        <f t="shared" si="3"/>
        <v>1950</v>
      </c>
    </row>
    <row r="47" spans="1:52" s="211" customFormat="1" ht="33.75" x14ac:dyDescent="0.25">
      <c r="A47" s="204">
        <v>3</v>
      </c>
      <c r="B47" s="205" t="s">
        <v>577</v>
      </c>
      <c r="C47" s="204" t="s">
        <v>319</v>
      </c>
      <c r="D47" s="40" t="s">
        <v>575</v>
      </c>
      <c r="E47" s="206"/>
      <c r="F47" s="206"/>
      <c r="G47" s="207">
        <v>14800</v>
      </c>
      <c r="H47" s="208">
        <v>10000</v>
      </c>
      <c r="I47" s="208">
        <v>4800</v>
      </c>
      <c r="J47" s="207">
        <f t="shared" si="26"/>
        <v>10330</v>
      </c>
      <c r="K47" s="207">
        <f>L47+M47</f>
        <v>5530</v>
      </c>
      <c r="L47" s="208">
        <f>5000+530</f>
        <v>5530</v>
      </c>
      <c r="M47" s="208"/>
      <c r="N47" s="208">
        <v>4800</v>
      </c>
      <c r="O47" s="207">
        <f t="shared" si="27"/>
        <v>4470</v>
      </c>
      <c r="P47" s="207">
        <f t="shared" si="28"/>
        <v>4470</v>
      </c>
      <c r="Q47" s="207">
        <f t="shared" si="29"/>
        <v>4470</v>
      </c>
      <c r="R47" s="208"/>
      <c r="S47" s="208"/>
      <c r="T47" s="209">
        <f t="shared" si="12"/>
        <v>1700</v>
      </c>
      <c r="U47" s="210">
        <v>1700</v>
      </c>
      <c r="V47" s="208">
        <f>5000+530</f>
        <v>5530</v>
      </c>
      <c r="W47" s="208"/>
      <c r="X47" s="208"/>
      <c r="Y47" s="204"/>
      <c r="Z47" s="187" t="s">
        <v>552</v>
      </c>
      <c r="AZ47" s="198">
        <f t="shared" si="3"/>
        <v>3099</v>
      </c>
    </row>
    <row r="48" spans="1:52" s="211" customFormat="1" ht="33.75" x14ac:dyDescent="0.25">
      <c r="A48" s="204">
        <v>4</v>
      </c>
      <c r="B48" s="205" t="s">
        <v>578</v>
      </c>
      <c r="C48" s="204" t="s">
        <v>319</v>
      </c>
      <c r="D48" s="40" t="s">
        <v>575</v>
      </c>
      <c r="E48" s="206"/>
      <c r="F48" s="206"/>
      <c r="G48" s="207">
        <f>H48+I48</f>
        <v>14000</v>
      </c>
      <c r="H48" s="208">
        <v>12000</v>
      </c>
      <c r="I48" s="208">
        <v>2000</v>
      </c>
      <c r="J48" s="207">
        <f>L48+N48</f>
        <v>14000</v>
      </c>
      <c r="K48" s="207">
        <f>L48+M48</f>
        <v>12000</v>
      </c>
      <c r="L48" s="208">
        <v>12000</v>
      </c>
      <c r="M48" s="208"/>
      <c r="N48" s="208">
        <v>2000</v>
      </c>
      <c r="O48" s="207">
        <f>P48+S48</f>
        <v>0</v>
      </c>
      <c r="P48" s="207">
        <f>SUM(Q48:R48)</f>
        <v>0</v>
      </c>
      <c r="Q48" s="207">
        <f>H48-K48</f>
        <v>0</v>
      </c>
      <c r="R48" s="208"/>
      <c r="S48" s="208"/>
      <c r="T48" s="209">
        <f>U48</f>
        <v>700</v>
      </c>
      <c r="U48" s="210">
        <v>700</v>
      </c>
      <c r="V48" s="208">
        <v>12000</v>
      </c>
      <c r="W48" s="208"/>
      <c r="X48" s="208"/>
      <c r="Y48" s="204"/>
      <c r="Z48" s="187" t="s">
        <v>552</v>
      </c>
      <c r="AZ48" s="198">
        <f>J48*0.3</f>
        <v>4200</v>
      </c>
    </row>
    <row r="49" spans="1:52" s="211" customFormat="1" ht="33.75" x14ac:dyDescent="0.25">
      <c r="A49" s="204">
        <v>5</v>
      </c>
      <c r="B49" s="205" t="s">
        <v>579</v>
      </c>
      <c r="C49" s="204" t="s">
        <v>319</v>
      </c>
      <c r="D49" s="40" t="s">
        <v>575</v>
      </c>
      <c r="E49" s="206"/>
      <c r="F49" s="206"/>
      <c r="G49" s="207">
        <f>H49+I49</f>
        <v>12630</v>
      </c>
      <c r="H49" s="208">
        <v>10630</v>
      </c>
      <c r="I49" s="208">
        <v>2000</v>
      </c>
      <c r="J49" s="207">
        <f t="shared" si="26"/>
        <v>5500</v>
      </c>
      <c r="K49" s="207">
        <f>L49+M49</f>
        <v>6500</v>
      </c>
      <c r="L49" s="208">
        <v>3500</v>
      </c>
      <c r="M49" s="208">
        <v>3000</v>
      </c>
      <c r="N49" s="208">
        <v>2000</v>
      </c>
      <c r="O49" s="207">
        <f>P49+S49</f>
        <v>4130</v>
      </c>
      <c r="P49" s="207">
        <f>SUM(Q49:R49)</f>
        <v>4130</v>
      </c>
      <c r="Q49" s="207">
        <f>H49-K49</f>
        <v>4130</v>
      </c>
      <c r="R49" s="208"/>
      <c r="S49" s="208"/>
      <c r="T49" s="209">
        <f t="shared" si="12"/>
        <v>1300</v>
      </c>
      <c r="U49" s="210">
        <f>K49*0.2</f>
        <v>1300</v>
      </c>
      <c r="V49" s="208">
        <v>3500</v>
      </c>
      <c r="W49" s="208">
        <v>3000</v>
      </c>
      <c r="X49" s="208"/>
      <c r="Y49" s="204"/>
      <c r="Z49" s="187" t="s">
        <v>544</v>
      </c>
      <c r="AZ49" s="198">
        <f t="shared" si="3"/>
        <v>1650</v>
      </c>
    </row>
    <row r="50" spans="1:52" s="211" customFormat="1" ht="33.75" x14ac:dyDescent="0.25">
      <c r="A50" s="204">
        <v>6</v>
      </c>
      <c r="B50" s="205" t="s">
        <v>580</v>
      </c>
      <c r="C50" s="204" t="s">
        <v>319</v>
      </c>
      <c r="D50" s="40" t="s">
        <v>575</v>
      </c>
      <c r="E50" s="206"/>
      <c r="F50" s="206"/>
      <c r="G50" s="226">
        <f>H50+I50</f>
        <v>7000</v>
      </c>
      <c r="H50" s="227">
        <v>6000</v>
      </c>
      <c r="I50" s="227">
        <v>1000</v>
      </c>
      <c r="J50" s="226">
        <f t="shared" si="26"/>
        <v>1000</v>
      </c>
      <c r="K50" s="207">
        <f t="shared" ref="K50:K60" si="30">L50+M50</f>
        <v>3000</v>
      </c>
      <c r="L50" s="227"/>
      <c r="M50" s="227">
        <v>3000</v>
      </c>
      <c r="N50" s="227">
        <v>1000</v>
      </c>
      <c r="O50" s="207">
        <f t="shared" si="27"/>
        <v>3000</v>
      </c>
      <c r="P50" s="207">
        <f t="shared" si="28"/>
        <v>3000</v>
      </c>
      <c r="Q50" s="207">
        <f t="shared" si="29"/>
        <v>3000</v>
      </c>
      <c r="R50" s="227"/>
      <c r="S50" s="227"/>
      <c r="T50" s="209">
        <f t="shared" si="12"/>
        <v>1000</v>
      </c>
      <c r="U50" s="210">
        <v>1000</v>
      </c>
      <c r="V50" s="227"/>
      <c r="W50" s="227">
        <v>3000</v>
      </c>
      <c r="X50" s="227"/>
      <c r="Y50" s="204"/>
      <c r="Z50" s="187" t="s">
        <v>581</v>
      </c>
      <c r="AZ50" s="198">
        <f t="shared" si="3"/>
        <v>300</v>
      </c>
    </row>
    <row r="51" spans="1:52" s="225" customFormat="1" ht="37.5" customHeight="1" x14ac:dyDescent="0.25">
      <c r="A51" s="204">
        <v>7</v>
      </c>
      <c r="B51" s="82" t="s">
        <v>582</v>
      </c>
      <c r="C51" s="204" t="s">
        <v>317</v>
      </c>
      <c r="D51" s="40" t="s">
        <v>575</v>
      </c>
      <c r="E51" s="46" t="s">
        <v>573</v>
      </c>
      <c r="F51" s="46"/>
      <c r="G51" s="218">
        <f t="shared" ref="G51" si="31">H51+I51</f>
        <v>30000</v>
      </c>
      <c r="H51" s="218">
        <v>30000</v>
      </c>
      <c r="I51" s="219">
        <v>0</v>
      </c>
      <c r="J51" s="218">
        <v>30000</v>
      </c>
      <c r="K51" s="218">
        <v>30000</v>
      </c>
      <c r="L51" s="218">
        <v>0</v>
      </c>
      <c r="M51" s="220">
        <f>N51</f>
        <v>6000</v>
      </c>
      <c r="N51" s="220">
        <f>K51*20/100</f>
        <v>6000</v>
      </c>
      <c r="O51" s="218">
        <v>0</v>
      </c>
      <c r="P51" s="46"/>
      <c r="Q51" s="221"/>
      <c r="R51" s="221"/>
      <c r="S51" s="221"/>
      <c r="T51" s="228">
        <f t="shared" si="12"/>
        <v>6000</v>
      </c>
      <c r="U51" s="229">
        <v>6000</v>
      </c>
      <c r="V51" s="221"/>
      <c r="W51" s="230"/>
      <c r="X51" s="231"/>
      <c r="Y51" s="228"/>
      <c r="Z51" s="232">
        <v>0</v>
      </c>
      <c r="AA51" s="232">
        <v>0</v>
      </c>
    </row>
    <row r="52" spans="1:52" s="211" customFormat="1" ht="23.25" customHeight="1" x14ac:dyDescent="0.25">
      <c r="A52" s="200" t="s">
        <v>128</v>
      </c>
      <c r="B52" s="233" t="s">
        <v>420</v>
      </c>
      <c r="C52" s="204"/>
      <c r="D52" s="40"/>
      <c r="E52" s="233"/>
      <c r="F52" s="233"/>
      <c r="G52" s="234">
        <f t="shared" ref="G52" si="32">SUM(G53:G56)</f>
        <v>81221</v>
      </c>
      <c r="H52" s="234">
        <f t="shared" ref="H52:X52" si="33">SUM(H53:H56)</f>
        <v>78600</v>
      </c>
      <c r="I52" s="234">
        <f t="shared" si="33"/>
        <v>2621</v>
      </c>
      <c r="J52" s="234">
        <f t="shared" si="33"/>
        <v>65600</v>
      </c>
      <c r="K52" s="234">
        <f t="shared" si="33"/>
        <v>57000</v>
      </c>
      <c r="L52" s="234">
        <f t="shared" si="33"/>
        <v>49000</v>
      </c>
      <c r="M52" s="234">
        <f t="shared" si="33"/>
        <v>8000</v>
      </c>
      <c r="N52" s="234">
        <f t="shared" si="33"/>
        <v>2621</v>
      </c>
      <c r="O52" s="234">
        <f t="shared" si="33"/>
        <v>21600</v>
      </c>
      <c r="P52" s="234">
        <f t="shared" si="33"/>
        <v>21600</v>
      </c>
      <c r="Q52" s="234">
        <f t="shared" si="33"/>
        <v>21600</v>
      </c>
      <c r="R52" s="234">
        <f t="shared" si="33"/>
        <v>0</v>
      </c>
      <c r="S52" s="234">
        <f t="shared" si="33"/>
        <v>0</v>
      </c>
      <c r="T52" s="234">
        <f t="shared" si="33"/>
        <v>15500</v>
      </c>
      <c r="U52" s="234">
        <f t="shared" si="33"/>
        <v>15500</v>
      </c>
      <c r="V52" s="234">
        <f t="shared" si="33"/>
        <v>49000</v>
      </c>
      <c r="W52" s="234">
        <f t="shared" si="33"/>
        <v>8000</v>
      </c>
      <c r="X52" s="234">
        <f t="shared" si="33"/>
        <v>0</v>
      </c>
      <c r="Y52" s="200"/>
      <c r="Z52" s="187"/>
      <c r="AZ52" s="198">
        <f t="shared" si="3"/>
        <v>19680</v>
      </c>
    </row>
    <row r="53" spans="1:52" s="186" customFormat="1" ht="33.75" x14ac:dyDescent="0.25">
      <c r="A53" s="204">
        <v>1</v>
      </c>
      <c r="B53" s="205" t="s">
        <v>583</v>
      </c>
      <c r="C53" s="204" t="s">
        <v>176</v>
      </c>
      <c r="D53" s="40" t="s">
        <v>584</v>
      </c>
      <c r="E53" s="235"/>
      <c r="F53" s="235"/>
      <c r="G53" s="236">
        <f>H53+I53</f>
        <v>27621</v>
      </c>
      <c r="H53" s="236">
        <v>25000</v>
      </c>
      <c r="I53" s="236">
        <v>2621</v>
      </c>
      <c r="J53" s="236">
        <f>K53</f>
        <v>19000</v>
      </c>
      <c r="K53" s="207">
        <f>L53+M53</f>
        <v>19000</v>
      </c>
      <c r="L53" s="236">
        <f>19000-8000</f>
        <v>11000</v>
      </c>
      <c r="M53" s="236">
        <v>8000</v>
      </c>
      <c r="N53" s="236">
        <v>2621</v>
      </c>
      <c r="O53" s="207">
        <f>P53+S53</f>
        <v>6000</v>
      </c>
      <c r="P53" s="207">
        <f>SUM(Q53:R53)</f>
        <v>6000</v>
      </c>
      <c r="Q53" s="207">
        <f>H53-K53</f>
        <v>6000</v>
      </c>
      <c r="R53" s="236"/>
      <c r="S53" s="236"/>
      <c r="T53" s="209">
        <f t="shared" si="12"/>
        <v>5000</v>
      </c>
      <c r="U53" s="210">
        <v>5000</v>
      </c>
      <c r="V53" s="236">
        <f>19000-8000</f>
        <v>11000</v>
      </c>
      <c r="W53" s="236">
        <v>8000</v>
      </c>
      <c r="X53" s="236"/>
      <c r="Y53" s="204"/>
      <c r="Z53" s="187" t="s">
        <v>540</v>
      </c>
      <c r="AZ53" s="198">
        <f t="shared" si="3"/>
        <v>5700</v>
      </c>
    </row>
    <row r="54" spans="1:52" ht="33.75" x14ac:dyDescent="0.25">
      <c r="A54" s="204">
        <v>2</v>
      </c>
      <c r="B54" s="205" t="s">
        <v>585</v>
      </c>
      <c r="C54" s="204" t="s">
        <v>176</v>
      </c>
      <c r="D54" s="40" t="s">
        <v>584</v>
      </c>
      <c r="E54" s="235"/>
      <c r="F54" s="235"/>
      <c r="G54" s="237">
        <f>H54+I54</f>
        <v>22000</v>
      </c>
      <c r="H54" s="237">
        <v>22000</v>
      </c>
      <c r="I54" s="237">
        <v>0</v>
      </c>
      <c r="J54" s="237">
        <f>L54+N54</f>
        <v>15000</v>
      </c>
      <c r="K54" s="207">
        <f t="shared" si="30"/>
        <v>15000</v>
      </c>
      <c r="L54" s="237">
        <v>15000</v>
      </c>
      <c r="M54" s="237"/>
      <c r="N54" s="237">
        <v>0</v>
      </c>
      <c r="O54" s="207">
        <f t="shared" si="27"/>
        <v>7000</v>
      </c>
      <c r="P54" s="207">
        <f t="shared" si="28"/>
        <v>7000</v>
      </c>
      <c r="Q54" s="207">
        <f t="shared" si="29"/>
        <v>7000</v>
      </c>
      <c r="R54" s="237"/>
      <c r="S54" s="237"/>
      <c r="T54" s="209">
        <f t="shared" si="12"/>
        <v>4000</v>
      </c>
      <c r="U54" s="210">
        <v>4000</v>
      </c>
      <c r="V54" s="237">
        <v>15000</v>
      </c>
      <c r="W54" s="237"/>
      <c r="X54" s="237">
        <v>0</v>
      </c>
      <c r="Y54" s="204"/>
      <c r="Z54" s="187" t="s">
        <v>544</v>
      </c>
      <c r="AZ54" s="198">
        <f t="shared" si="3"/>
        <v>4500</v>
      </c>
    </row>
    <row r="55" spans="1:52" s="186" customFormat="1" ht="38.25" customHeight="1" x14ac:dyDescent="0.25">
      <c r="A55" s="204">
        <v>3</v>
      </c>
      <c r="B55" s="205" t="s">
        <v>586</v>
      </c>
      <c r="C55" s="204" t="s">
        <v>176</v>
      </c>
      <c r="D55" s="40" t="s">
        <v>584</v>
      </c>
      <c r="E55" s="235"/>
      <c r="F55" s="235"/>
      <c r="G55" s="236">
        <v>13800</v>
      </c>
      <c r="H55" s="236">
        <v>13800</v>
      </c>
      <c r="I55" s="237">
        <v>0</v>
      </c>
      <c r="J55" s="236">
        <v>13800</v>
      </c>
      <c r="K55" s="207">
        <f t="shared" si="30"/>
        <v>10000</v>
      </c>
      <c r="L55" s="236">
        <v>10000</v>
      </c>
      <c r="M55" s="236"/>
      <c r="N55" s="237">
        <v>0</v>
      </c>
      <c r="O55" s="207">
        <f t="shared" si="27"/>
        <v>3800</v>
      </c>
      <c r="P55" s="207">
        <f t="shared" si="28"/>
        <v>3800</v>
      </c>
      <c r="Q55" s="207">
        <f t="shared" si="29"/>
        <v>3800</v>
      </c>
      <c r="R55" s="236"/>
      <c r="S55" s="237"/>
      <c r="T55" s="209">
        <f t="shared" si="12"/>
        <v>3000</v>
      </c>
      <c r="U55" s="210">
        <f t="shared" si="18"/>
        <v>3000</v>
      </c>
      <c r="V55" s="236">
        <v>10000</v>
      </c>
      <c r="W55" s="236"/>
      <c r="X55" s="237">
        <v>0</v>
      </c>
      <c r="Y55" s="204"/>
      <c r="Z55" s="186" t="s">
        <v>544</v>
      </c>
      <c r="AZ55" s="198">
        <f t="shared" si="3"/>
        <v>4140</v>
      </c>
    </row>
    <row r="56" spans="1:52" ht="38.25" customHeight="1" x14ac:dyDescent="0.25">
      <c r="A56" s="204">
        <v>4</v>
      </c>
      <c r="B56" s="205" t="s">
        <v>587</v>
      </c>
      <c r="C56" s="204" t="s">
        <v>176</v>
      </c>
      <c r="D56" s="40" t="s">
        <v>584</v>
      </c>
      <c r="E56" s="235"/>
      <c r="F56" s="235"/>
      <c r="G56" s="236">
        <v>17800</v>
      </c>
      <c r="H56" s="236">
        <v>17800</v>
      </c>
      <c r="I56" s="237"/>
      <c r="J56" s="236">
        <v>17800</v>
      </c>
      <c r="K56" s="207">
        <f>L56+M56</f>
        <v>13000</v>
      </c>
      <c r="L56" s="236">
        <v>13000</v>
      </c>
      <c r="M56" s="236"/>
      <c r="N56" s="237"/>
      <c r="O56" s="207">
        <f>P56+S56</f>
        <v>4800</v>
      </c>
      <c r="P56" s="207">
        <f>SUM(Q56:R56)</f>
        <v>4800</v>
      </c>
      <c r="Q56" s="207">
        <f>H56-K56</f>
        <v>4800</v>
      </c>
      <c r="R56" s="236"/>
      <c r="S56" s="237"/>
      <c r="T56" s="209">
        <f t="shared" si="12"/>
        <v>3500</v>
      </c>
      <c r="U56" s="210">
        <v>3500</v>
      </c>
      <c r="V56" s="236">
        <v>13000</v>
      </c>
      <c r="W56" s="236"/>
      <c r="X56" s="237"/>
      <c r="Y56" s="204"/>
      <c r="Z56" s="187" t="s">
        <v>560</v>
      </c>
      <c r="AZ56" s="198">
        <f t="shared" si="3"/>
        <v>5340</v>
      </c>
    </row>
    <row r="57" spans="1:52" s="211" customFormat="1" ht="24.75" customHeight="1" x14ac:dyDescent="0.25">
      <c r="A57" s="200" t="s">
        <v>133</v>
      </c>
      <c r="B57" s="233" t="s">
        <v>423</v>
      </c>
      <c r="C57" s="204"/>
      <c r="D57" s="40"/>
      <c r="E57" s="233"/>
      <c r="F57" s="233"/>
      <c r="G57" s="234">
        <f t="shared" ref="G57:X57" si="34">SUM(G58:G60)</f>
        <v>54600</v>
      </c>
      <c r="H57" s="234">
        <f t="shared" si="34"/>
        <v>54000</v>
      </c>
      <c r="I57" s="234">
        <f t="shared" si="34"/>
        <v>600</v>
      </c>
      <c r="J57" s="234">
        <f t="shared" si="34"/>
        <v>35800</v>
      </c>
      <c r="K57" s="234">
        <f t="shared" si="34"/>
        <v>35200</v>
      </c>
      <c r="L57" s="234">
        <f t="shared" si="34"/>
        <v>27200</v>
      </c>
      <c r="M57" s="234">
        <f t="shared" si="34"/>
        <v>8000</v>
      </c>
      <c r="N57" s="234">
        <f t="shared" si="34"/>
        <v>600</v>
      </c>
      <c r="O57" s="234">
        <f t="shared" si="34"/>
        <v>18800</v>
      </c>
      <c r="P57" s="234">
        <f t="shared" si="34"/>
        <v>18800</v>
      </c>
      <c r="Q57" s="234">
        <f t="shared" si="34"/>
        <v>18800</v>
      </c>
      <c r="R57" s="234">
        <f t="shared" si="34"/>
        <v>0</v>
      </c>
      <c r="S57" s="234">
        <f t="shared" si="34"/>
        <v>0</v>
      </c>
      <c r="T57" s="234">
        <f t="shared" si="34"/>
        <v>8200</v>
      </c>
      <c r="U57" s="234">
        <f t="shared" si="34"/>
        <v>8200</v>
      </c>
      <c r="V57" s="234">
        <f t="shared" si="34"/>
        <v>27200</v>
      </c>
      <c r="W57" s="234">
        <f t="shared" si="34"/>
        <v>8000</v>
      </c>
      <c r="X57" s="234">
        <f t="shared" si="34"/>
        <v>0</v>
      </c>
      <c r="Y57" s="200"/>
      <c r="Z57" s="187"/>
      <c r="AZ57" s="198">
        <f t="shared" si="3"/>
        <v>10740</v>
      </c>
    </row>
    <row r="58" spans="1:52" ht="38.25" customHeight="1" x14ac:dyDescent="0.25">
      <c r="A58" s="204">
        <v>1</v>
      </c>
      <c r="B58" s="205" t="s">
        <v>588</v>
      </c>
      <c r="C58" s="204" t="s">
        <v>172</v>
      </c>
      <c r="D58" s="40" t="s">
        <v>589</v>
      </c>
      <c r="E58" s="235"/>
      <c r="F58" s="235"/>
      <c r="G58" s="236">
        <f>H58+I58</f>
        <v>25000</v>
      </c>
      <c r="H58" s="236">
        <v>25000</v>
      </c>
      <c r="I58" s="237">
        <v>0</v>
      </c>
      <c r="J58" s="236">
        <v>16200</v>
      </c>
      <c r="K58" s="207">
        <f t="shared" si="30"/>
        <v>16200</v>
      </c>
      <c r="L58" s="236">
        <f>10000+1200</f>
        <v>11200</v>
      </c>
      <c r="M58" s="236">
        <v>5000</v>
      </c>
      <c r="N58" s="237">
        <v>0</v>
      </c>
      <c r="O58" s="207">
        <f t="shared" si="27"/>
        <v>8800</v>
      </c>
      <c r="P58" s="207">
        <f t="shared" si="28"/>
        <v>8800</v>
      </c>
      <c r="Q58" s="207">
        <f t="shared" si="29"/>
        <v>8800</v>
      </c>
      <c r="R58" s="236"/>
      <c r="S58" s="237"/>
      <c r="T58" s="209">
        <f t="shared" si="12"/>
        <v>3200</v>
      </c>
      <c r="U58" s="210">
        <v>3200</v>
      </c>
      <c r="V58" s="236">
        <f>10000+1200</f>
        <v>11200</v>
      </c>
      <c r="W58" s="236">
        <v>5000</v>
      </c>
      <c r="X58" s="237">
        <v>0</v>
      </c>
      <c r="Y58" s="204"/>
      <c r="Z58" s="187" t="s">
        <v>544</v>
      </c>
      <c r="AZ58" s="198">
        <f t="shared" si="3"/>
        <v>4860</v>
      </c>
    </row>
    <row r="59" spans="1:52" ht="38.25" customHeight="1" x14ac:dyDescent="0.25">
      <c r="A59" s="204">
        <v>2</v>
      </c>
      <c r="B59" s="205" t="s">
        <v>590</v>
      </c>
      <c r="C59" s="204" t="s">
        <v>172</v>
      </c>
      <c r="D59" s="40" t="s">
        <v>589</v>
      </c>
      <c r="E59" s="235"/>
      <c r="F59" s="235"/>
      <c r="G59" s="236">
        <f>H59+I59</f>
        <v>15000</v>
      </c>
      <c r="H59" s="236">
        <v>15000</v>
      </c>
      <c r="I59" s="237">
        <v>0</v>
      </c>
      <c r="J59" s="236">
        <f>K59</f>
        <v>10000</v>
      </c>
      <c r="K59" s="207">
        <f t="shared" si="30"/>
        <v>10000</v>
      </c>
      <c r="L59" s="236">
        <f>10000-3000</f>
        <v>7000</v>
      </c>
      <c r="M59" s="236">
        <v>3000</v>
      </c>
      <c r="N59" s="237">
        <v>0</v>
      </c>
      <c r="O59" s="207">
        <f t="shared" si="27"/>
        <v>5000</v>
      </c>
      <c r="P59" s="207">
        <f t="shared" si="28"/>
        <v>5000</v>
      </c>
      <c r="Q59" s="207">
        <f t="shared" si="29"/>
        <v>5000</v>
      </c>
      <c r="R59" s="236"/>
      <c r="S59" s="237"/>
      <c r="T59" s="209">
        <f t="shared" si="12"/>
        <v>3000</v>
      </c>
      <c r="U59" s="210">
        <f t="shared" si="18"/>
        <v>3000</v>
      </c>
      <c r="V59" s="236">
        <f>10000-3000</f>
        <v>7000</v>
      </c>
      <c r="W59" s="236">
        <v>3000</v>
      </c>
      <c r="X59" s="237">
        <v>0</v>
      </c>
      <c r="Y59" s="204"/>
      <c r="Z59" s="187" t="s">
        <v>544</v>
      </c>
      <c r="AZ59" s="198">
        <f t="shared" si="3"/>
        <v>3000</v>
      </c>
    </row>
    <row r="60" spans="1:52" ht="38.25" customHeight="1" x14ac:dyDescent="0.25">
      <c r="A60" s="204">
        <v>3</v>
      </c>
      <c r="B60" s="205" t="s">
        <v>591</v>
      </c>
      <c r="C60" s="204" t="s">
        <v>172</v>
      </c>
      <c r="D60" s="40" t="s">
        <v>589</v>
      </c>
      <c r="E60" s="235"/>
      <c r="F60" s="235"/>
      <c r="G60" s="236">
        <f>H60+I60</f>
        <v>14600</v>
      </c>
      <c r="H60" s="236">
        <v>14000</v>
      </c>
      <c r="I60" s="237">
        <v>600</v>
      </c>
      <c r="J60" s="236">
        <f>L60+N60</f>
        <v>9600</v>
      </c>
      <c r="K60" s="207">
        <f t="shared" si="30"/>
        <v>9000</v>
      </c>
      <c r="L60" s="236">
        <v>9000</v>
      </c>
      <c r="M60" s="236"/>
      <c r="N60" s="237">
        <v>600</v>
      </c>
      <c r="O60" s="207">
        <f t="shared" si="27"/>
        <v>5000</v>
      </c>
      <c r="P60" s="207">
        <f t="shared" si="28"/>
        <v>5000</v>
      </c>
      <c r="Q60" s="207">
        <f t="shared" si="29"/>
        <v>5000</v>
      </c>
      <c r="R60" s="236"/>
      <c r="S60" s="237"/>
      <c r="T60" s="209">
        <f t="shared" si="12"/>
        <v>2000</v>
      </c>
      <c r="U60" s="210">
        <v>2000</v>
      </c>
      <c r="V60" s="236">
        <v>9000</v>
      </c>
      <c r="W60" s="236"/>
      <c r="X60" s="237"/>
      <c r="Y60" s="204"/>
      <c r="Z60" s="187" t="s">
        <v>581</v>
      </c>
      <c r="AZ60" s="198">
        <f t="shared" si="3"/>
        <v>2880</v>
      </c>
    </row>
    <row r="61" spans="1:52" s="211" customFormat="1" ht="24.75" customHeight="1" x14ac:dyDescent="0.25">
      <c r="A61" s="200" t="s">
        <v>169</v>
      </c>
      <c r="B61" s="233" t="s">
        <v>426</v>
      </c>
      <c r="C61" s="204"/>
      <c r="D61" s="40"/>
      <c r="E61" s="233"/>
      <c r="F61" s="233"/>
      <c r="G61" s="234">
        <f>SUM(G62:G64)</f>
        <v>52000</v>
      </c>
      <c r="H61" s="234">
        <f t="shared" ref="H61:U61" si="35">SUM(H62:H64)</f>
        <v>47000</v>
      </c>
      <c r="I61" s="234">
        <f t="shared" si="35"/>
        <v>5000</v>
      </c>
      <c r="J61" s="234">
        <f t="shared" si="35"/>
        <v>32800</v>
      </c>
      <c r="K61" s="234">
        <f t="shared" si="35"/>
        <v>27800</v>
      </c>
      <c r="L61" s="234">
        <f t="shared" si="35"/>
        <v>7800</v>
      </c>
      <c r="M61" s="234">
        <f t="shared" si="35"/>
        <v>4000</v>
      </c>
      <c r="N61" s="234">
        <f t="shared" si="35"/>
        <v>9000</v>
      </c>
      <c r="O61" s="234">
        <f t="shared" si="35"/>
        <v>19200</v>
      </c>
      <c r="P61" s="234">
        <f t="shared" si="35"/>
        <v>19200</v>
      </c>
      <c r="Q61" s="234">
        <f t="shared" si="35"/>
        <v>19200</v>
      </c>
      <c r="R61" s="234">
        <f t="shared" si="35"/>
        <v>0</v>
      </c>
      <c r="S61" s="234">
        <f t="shared" si="35"/>
        <v>0</v>
      </c>
      <c r="T61" s="234">
        <f t="shared" si="35"/>
        <v>8900</v>
      </c>
      <c r="U61" s="234">
        <f t="shared" si="35"/>
        <v>8900</v>
      </c>
      <c r="V61" s="234">
        <f t="shared" ref="V61:X61" si="36">SUM(V62:V63)</f>
        <v>7800</v>
      </c>
      <c r="W61" s="234">
        <f t="shared" si="36"/>
        <v>0</v>
      </c>
      <c r="X61" s="234">
        <f t="shared" si="36"/>
        <v>0</v>
      </c>
      <c r="Y61" s="200"/>
      <c r="Z61" s="187"/>
      <c r="AZ61" s="198">
        <f t="shared" si="3"/>
        <v>9840</v>
      </c>
    </row>
    <row r="62" spans="1:52" ht="38.25" customHeight="1" x14ac:dyDescent="0.25">
      <c r="A62" s="204">
        <v>1</v>
      </c>
      <c r="B62" s="205" t="s">
        <v>592</v>
      </c>
      <c r="C62" s="204" t="s">
        <v>137</v>
      </c>
      <c r="D62" s="40" t="s">
        <v>593</v>
      </c>
      <c r="E62" s="235"/>
      <c r="F62" s="235"/>
      <c r="G62" s="236">
        <f>H62+I62</f>
        <v>9000</v>
      </c>
      <c r="H62" s="236">
        <v>7000</v>
      </c>
      <c r="I62" s="237">
        <v>2000</v>
      </c>
      <c r="J62" s="236">
        <f>K62+N62</f>
        <v>5000</v>
      </c>
      <c r="K62" s="207">
        <f>L62+M62</f>
        <v>3000</v>
      </c>
      <c r="L62" s="236">
        <v>3000</v>
      </c>
      <c r="M62" s="236"/>
      <c r="N62" s="237">
        <v>2000</v>
      </c>
      <c r="O62" s="207">
        <f>P62+S62</f>
        <v>4000</v>
      </c>
      <c r="P62" s="207">
        <f>SUM(Q62:R62)</f>
        <v>4000</v>
      </c>
      <c r="Q62" s="207">
        <f>H62-K62</f>
        <v>4000</v>
      </c>
      <c r="R62" s="236"/>
      <c r="S62" s="237"/>
      <c r="T62" s="209">
        <f t="shared" si="12"/>
        <v>1200</v>
      </c>
      <c r="U62" s="210">
        <v>1200</v>
      </c>
      <c r="V62" s="236">
        <v>3000</v>
      </c>
      <c r="W62" s="236"/>
      <c r="X62" s="237"/>
      <c r="Y62" s="204"/>
      <c r="Z62" s="187" t="s">
        <v>554</v>
      </c>
      <c r="AZ62" s="198">
        <f t="shared" si="3"/>
        <v>1500</v>
      </c>
    </row>
    <row r="63" spans="1:52" ht="38.25" customHeight="1" x14ac:dyDescent="0.25">
      <c r="A63" s="204">
        <v>2</v>
      </c>
      <c r="B63" s="205" t="s">
        <v>594</v>
      </c>
      <c r="C63" s="204" t="s">
        <v>137</v>
      </c>
      <c r="D63" s="40" t="s">
        <v>593</v>
      </c>
      <c r="E63" s="235"/>
      <c r="F63" s="235"/>
      <c r="G63" s="236">
        <f>H63+I63</f>
        <v>23000</v>
      </c>
      <c r="H63" s="236">
        <v>20000</v>
      </c>
      <c r="I63" s="237">
        <v>3000</v>
      </c>
      <c r="J63" s="236">
        <f>K63+N63</f>
        <v>7800</v>
      </c>
      <c r="K63" s="207">
        <f>L63+M63</f>
        <v>4800</v>
      </c>
      <c r="L63" s="236">
        <f>11000-3200-3000</f>
        <v>4800</v>
      </c>
      <c r="M63" s="236"/>
      <c r="N63" s="237">
        <v>3000</v>
      </c>
      <c r="O63" s="207">
        <f t="shared" ref="O63:O79" si="37">P63+S63</f>
        <v>15200</v>
      </c>
      <c r="P63" s="207">
        <f t="shared" ref="P63:P79" si="38">SUM(Q63:R63)</f>
        <v>15200</v>
      </c>
      <c r="Q63" s="207">
        <f t="shared" ref="Q63:Q79" si="39">H63-K63</f>
        <v>15200</v>
      </c>
      <c r="R63" s="236"/>
      <c r="S63" s="237"/>
      <c r="T63" s="209">
        <f t="shared" si="12"/>
        <v>3700</v>
      </c>
      <c r="U63" s="210">
        <v>3700</v>
      </c>
      <c r="V63" s="236">
        <f>11000-3200-3000</f>
        <v>4800</v>
      </c>
      <c r="W63" s="236"/>
      <c r="X63" s="237"/>
      <c r="Y63" s="204"/>
      <c r="Z63" s="187" t="s">
        <v>540</v>
      </c>
      <c r="AZ63" s="198">
        <f t="shared" si="3"/>
        <v>2340</v>
      </c>
    </row>
    <row r="64" spans="1:52" ht="38.25" customHeight="1" x14ac:dyDescent="0.25">
      <c r="A64" s="204">
        <v>3</v>
      </c>
      <c r="B64" s="205" t="s">
        <v>595</v>
      </c>
      <c r="C64" s="204" t="s">
        <v>258</v>
      </c>
      <c r="D64" s="40" t="s">
        <v>593</v>
      </c>
      <c r="E64" s="235" t="s">
        <v>573</v>
      </c>
      <c r="F64" s="235"/>
      <c r="G64" s="236">
        <v>20000</v>
      </c>
      <c r="H64" s="236">
        <v>20000</v>
      </c>
      <c r="I64" s="237"/>
      <c r="J64" s="236">
        <v>20000</v>
      </c>
      <c r="K64" s="207">
        <v>20000</v>
      </c>
      <c r="L64" s="236"/>
      <c r="M64" s="236">
        <f t="shared" ref="M64" si="40">N64</f>
        <v>4000</v>
      </c>
      <c r="N64" s="237">
        <v>4000</v>
      </c>
      <c r="O64" s="207"/>
      <c r="P64" s="207"/>
      <c r="Q64" s="207"/>
      <c r="R64" s="236"/>
      <c r="S64" s="237"/>
      <c r="T64" s="209">
        <f t="shared" si="12"/>
        <v>4000</v>
      </c>
      <c r="U64" s="210">
        <v>4000</v>
      </c>
      <c r="V64" s="236"/>
      <c r="W64" s="236"/>
      <c r="X64" s="237"/>
      <c r="Y64" s="204"/>
      <c r="AZ64" s="198"/>
    </row>
    <row r="65" spans="1:52" s="211" customFormat="1" ht="24" customHeight="1" x14ac:dyDescent="0.25">
      <c r="A65" s="200" t="s">
        <v>191</v>
      </c>
      <c r="B65" s="201" t="s">
        <v>441</v>
      </c>
      <c r="C65" s="204"/>
      <c r="D65" s="40"/>
      <c r="E65" s="201"/>
      <c r="F65" s="201"/>
      <c r="G65" s="234">
        <f t="shared" ref="G65:X65" si="41">SUM(G66:G70)</f>
        <v>67400</v>
      </c>
      <c r="H65" s="234">
        <f t="shared" si="41"/>
        <v>52400</v>
      </c>
      <c r="I65" s="234">
        <f t="shared" si="41"/>
        <v>15000</v>
      </c>
      <c r="J65" s="234">
        <f t="shared" si="41"/>
        <v>43200</v>
      </c>
      <c r="K65" s="234">
        <f t="shared" si="41"/>
        <v>28200</v>
      </c>
      <c r="L65" s="234">
        <f t="shared" si="41"/>
        <v>28200</v>
      </c>
      <c r="M65" s="234">
        <f t="shared" si="41"/>
        <v>0</v>
      </c>
      <c r="N65" s="234">
        <f t="shared" si="41"/>
        <v>15000</v>
      </c>
      <c r="O65" s="234">
        <f t="shared" si="41"/>
        <v>24200</v>
      </c>
      <c r="P65" s="234">
        <f t="shared" si="41"/>
        <v>24200</v>
      </c>
      <c r="Q65" s="234">
        <f t="shared" si="41"/>
        <v>24200</v>
      </c>
      <c r="R65" s="234">
        <f t="shared" si="41"/>
        <v>0</v>
      </c>
      <c r="S65" s="234">
        <f t="shared" si="41"/>
        <v>0</v>
      </c>
      <c r="T65" s="234">
        <f t="shared" si="41"/>
        <v>10350</v>
      </c>
      <c r="U65" s="234">
        <f t="shared" si="41"/>
        <v>10350</v>
      </c>
      <c r="V65" s="234">
        <f t="shared" si="41"/>
        <v>28200</v>
      </c>
      <c r="W65" s="234">
        <f t="shared" si="41"/>
        <v>0</v>
      </c>
      <c r="X65" s="234">
        <f t="shared" si="41"/>
        <v>0</v>
      </c>
      <c r="Y65" s="200"/>
      <c r="Z65" s="187"/>
      <c r="AZ65" s="238">
        <f t="shared" si="3"/>
        <v>12960</v>
      </c>
    </row>
    <row r="66" spans="1:52" ht="38.25" customHeight="1" x14ac:dyDescent="0.25">
      <c r="A66" s="204">
        <v>1</v>
      </c>
      <c r="B66" s="205" t="s">
        <v>596</v>
      </c>
      <c r="C66" s="204" t="s">
        <v>443</v>
      </c>
      <c r="D66" s="40" t="s">
        <v>597</v>
      </c>
      <c r="E66" s="235"/>
      <c r="F66" s="235"/>
      <c r="G66" s="236">
        <f t="shared" ref="G66:G70" si="42">H66+I66</f>
        <v>11000</v>
      </c>
      <c r="H66" s="236">
        <v>10000</v>
      </c>
      <c r="I66" s="237">
        <v>1000</v>
      </c>
      <c r="J66" s="236">
        <f t="shared" ref="J66:J70" si="43">K66+N66</f>
        <v>11000</v>
      </c>
      <c r="K66" s="207">
        <f t="shared" ref="K66:K70" si="44">L66+M66</f>
        <v>10000</v>
      </c>
      <c r="L66" s="236">
        <v>10000</v>
      </c>
      <c r="M66" s="236"/>
      <c r="N66" s="237">
        <v>1000</v>
      </c>
      <c r="O66" s="207">
        <f t="shared" si="37"/>
        <v>0</v>
      </c>
      <c r="P66" s="207">
        <f t="shared" si="38"/>
        <v>0</v>
      </c>
      <c r="Q66" s="207">
        <f t="shared" si="39"/>
        <v>0</v>
      </c>
      <c r="R66" s="236"/>
      <c r="S66" s="237"/>
      <c r="T66" s="209">
        <f t="shared" si="12"/>
        <v>600</v>
      </c>
      <c r="U66" s="210">
        <v>600</v>
      </c>
      <c r="V66" s="236">
        <v>10000</v>
      </c>
      <c r="W66" s="236"/>
      <c r="X66" s="237"/>
      <c r="Y66" s="204"/>
      <c r="Z66" s="187" t="s">
        <v>552</v>
      </c>
      <c r="AZ66" s="198">
        <f t="shared" si="3"/>
        <v>3300</v>
      </c>
    </row>
    <row r="67" spans="1:52" ht="38.25" customHeight="1" x14ac:dyDescent="0.25">
      <c r="A67" s="204">
        <v>2</v>
      </c>
      <c r="B67" s="205" t="s">
        <v>598</v>
      </c>
      <c r="C67" s="204" t="s">
        <v>341</v>
      </c>
      <c r="D67" s="40" t="s">
        <v>597</v>
      </c>
      <c r="E67" s="235"/>
      <c r="F67" s="235"/>
      <c r="G67" s="236">
        <f t="shared" si="42"/>
        <v>10000</v>
      </c>
      <c r="H67" s="236">
        <v>7000</v>
      </c>
      <c r="I67" s="237">
        <v>3000</v>
      </c>
      <c r="J67" s="236">
        <f t="shared" si="43"/>
        <v>7000</v>
      </c>
      <c r="K67" s="207">
        <f t="shared" si="44"/>
        <v>4000</v>
      </c>
      <c r="L67" s="236">
        <v>4000</v>
      </c>
      <c r="M67" s="236"/>
      <c r="N67" s="237">
        <v>3000</v>
      </c>
      <c r="O67" s="207">
        <f t="shared" si="37"/>
        <v>3000</v>
      </c>
      <c r="P67" s="207">
        <f t="shared" si="38"/>
        <v>3000</v>
      </c>
      <c r="Q67" s="207">
        <f t="shared" si="39"/>
        <v>3000</v>
      </c>
      <c r="R67" s="236"/>
      <c r="S67" s="237"/>
      <c r="T67" s="209">
        <f t="shared" si="12"/>
        <v>1500</v>
      </c>
      <c r="U67" s="210">
        <v>1500</v>
      </c>
      <c r="V67" s="236">
        <v>4000</v>
      </c>
      <c r="W67" s="236"/>
      <c r="X67" s="237"/>
      <c r="Y67" s="204"/>
      <c r="Z67" s="187" t="s">
        <v>544</v>
      </c>
      <c r="AZ67" s="198">
        <f t="shared" si="3"/>
        <v>2100</v>
      </c>
    </row>
    <row r="68" spans="1:52" ht="38.25" customHeight="1" x14ac:dyDescent="0.25">
      <c r="A68" s="204">
        <v>3</v>
      </c>
      <c r="B68" s="205" t="s">
        <v>599</v>
      </c>
      <c r="C68" s="204" t="s">
        <v>341</v>
      </c>
      <c r="D68" s="40" t="s">
        <v>597</v>
      </c>
      <c r="E68" s="235"/>
      <c r="F68" s="235"/>
      <c r="G68" s="236">
        <f t="shared" si="42"/>
        <v>14900</v>
      </c>
      <c r="H68" s="236">
        <v>12400</v>
      </c>
      <c r="I68" s="237">
        <v>2500</v>
      </c>
      <c r="J68" s="236">
        <f t="shared" si="43"/>
        <v>6700</v>
      </c>
      <c r="K68" s="207">
        <f t="shared" si="44"/>
        <v>4200</v>
      </c>
      <c r="L68" s="236">
        <v>4200</v>
      </c>
      <c r="M68" s="236"/>
      <c r="N68" s="237">
        <v>2500</v>
      </c>
      <c r="O68" s="207">
        <f t="shared" si="37"/>
        <v>8200</v>
      </c>
      <c r="P68" s="207">
        <f t="shared" si="38"/>
        <v>8200</v>
      </c>
      <c r="Q68" s="207">
        <f t="shared" si="39"/>
        <v>8200</v>
      </c>
      <c r="R68" s="236"/>
      <c r="S68" s="237"/>
      <c r="T68" s="209">
        <f t="shared" si="12"/>
        <v>3000</v>
      </c>
      <c r="U68" s="210">
        <v>3000</v>
      </c>
      <c r="V68" s="236">
        <v>4200</v>
      </c>
      <c r="W68" s="236"/>
      <c r="X68" s="237"/>
      <c r="Y68" s="204"/>
      <c r="Z68" s="187" t="s">
        <v>544</v>
      </c>
      <c r="AZ68" s="198">
        <f t="shared" si="3"/>
        <v>2010</v>
      </c>
    </row>
    <row r="69" spans="1:52" ht="38.25" customHeight="1" x14ac:dyDescent="0.25">
      <c r="A69" s="204">
        <v>4</v>
      </c>
      <c r="B69" s="205" t="s">
        <v>600</v>
      </c>
      <c r="C69" s="204" t="s">
        <v>341</v>
      </c>
      <c r="D69" s="40" t="s">
        <v>597</v>
      </c>
      <c r="E69" s="235"/>
      <c r="F69" s="235"/>
      <c r="G69" s="236">
        <f t="shared" si="42"/>
        <v>7500</v>
      </c>
      <c r="H69" s="236">
        <v>6000</v>
      </c>
      <c r="I69" s="237">
        <v>1500</v>
      </c>
      <c r="J69" s="236">
        <f t="shared" si="43"/>
        <v>4500</v>
      </c>
      <c r="K69" s="207">
        <f t="shared" si="44"/>
        <v>3000</v>
      </c>
      <c r="L69" s="236">
        <v>3000</v>
      </c>
      <c r="M69" s="236"/>
      <c r="N69" s="237">
        <v>1500</v>
      </c>
      <c r="O69" s="207">
        <f t="shared" si="37"/>
        <v>3000</v>
      </c>
      <c r="P69" s="207">
        <f t="shared" si="38"/>
        <v>3000</v>
      </c>
      <c r="Q69" s="207">
        <f t="shared" si="39"/>
        <v>3000</v>
      </c>
      <c r="R69" s="236"/>
      <c r="S69" s="237"/>
      <c r="T69" s="209">
        <f t="shared" si="12"/>
        <v>900</v>
      </c>
      <c r="U69" s="210">
        <f t="shared" si="18"/>
        <v>900</v>
      </c>
      <c r="V69" s="236">
        <v>3000</v>
      </c>
      <c r="W69" s="236"/>
      <c r="X69" s="237"/>
      <c r="Y69" s="204"/>
      <c r="Z69" s="187" t="s">
        <v>544</v>
      </c>
      <c r="AZ69" s="198">
        <f t="shared" si="3"/>
        <v>1350</v>
      </c>
    </row>
    <row r="70" spans="1:52" ht="38.25" customHeight="1" x14ac:dyDescent="0.25">
      <c r="A70" s="204">
        <v>5</v>
      </c>
      <c r="B70" s="205" t="s">
        <v>601</v>
      </c>
      <c r="C70" s="204" t="s">
        <v>341</v>
      </c>
      <c r="D70" s="40" t="s">
        <v>597</v>
      </c>
      <c r="E70" s="235"/>
      <c r="F70" s="235"/>
      <c r="G70" s="236">
        <f t="shared" si="42"/>
        <v>24000</v>
      </c>
      <c r="H70" s="236">
        <v>17000</v>
      </c>
      <c r="I70" s="237">
        <v>7000</v>
      </c>
      <c r="J70" s="236">
        <f t="shared" si="43"/>
        <v>14000</v>
      </c>
      <c r="K70" s="207">
        <f t="shared" si="44"/>
        <v>7000</v>
      </c>
      <c r="L70" s="236">
        <f>10000-3000</f>
        <v>7000</v>
      </c>
      <c r="M70" s="236"/>
      <c r="N70" s="237">
        <v>7000</v>
      </c>
      <c r="O70" s="207">
        <f t="shared" si="37"/>
        <v>10000</v>
      </c>
      <c r="P70" s="207">
        <f t="shared" si="38"/>
        <v>10000</v>
      </c>
      <c r="Q70" s="207">
        <f t="shared" si="39"/>
        <v>10000</v>
      </c>
      <c r="R70" s="236"/>
      <c r="S70" s="237"/>
      <c r="T70" s="209">
        <f t="shared" si="12"/>
        <v>4350</v>
      </c>
      <c r="U70" s="210">
        <v>4350</v>
      </c>
      <c r="V70" s="236">
        <f>10000-3000</f>
        <v>7000</v>
      </c>
      <c r="W70" s="236"/>
      <c r="X70" s="237"/>
      <c r="Y70" s="204"/>
      <c r="Z70" s="187" t="s">
        <v>533</v>
      </c>
      <c r="AZ70" s="198">
        <f t="shared" si="3"/>
        <v>4200</v>
      </c>
    </row>
    <row r="71" spans="1:52" s="211" customFormat="1" ht="22.5" customHeight="1" x14ac:dyDescent="0.25">
      <c r="A71" s="200" t="s">
        <v>201</v>
      </c>
      <c r="B71" s="233" t="s">
        <v>457</v>
      </c>
      <c r="C71" s="204"/>
      <c r="D71" s="40"/>
      <c r="E71" s="233"/>
      <c r="F71" s="233"/>
      <c r="G71" s="234">
        <f t="shared" ref="G71:Y71" si="45">SUM(G72:G74)</f>
        <v>62905</v>
      </c>
      <c r="H71" s="234">
        <f t="shared" si="45"/>
        <v>49220</v>
      </c>
      <c r="I71" s="234">
        <f t="shared" si="45"/>
        <v>13685</v>
      </c>
      <c r="J71" s="234">
        <f t="shared" si="45"/>
        <v>38705</v>
      </c>
      <c r="K71" s="234">
        <f t="shared" si="45"/>
        <v>25020</v>
      </c>
      <c r="L71" s="234">
        <f t="shared" si="45"/>
        <v>25020</v>
      </c>
      <c r="M71" s="234">
        <f t="shared" si="45"/>
        <v>0</v>
      </c>
      <c r="N71" s="234">
        <f t="shared" si="45"/>
        <v>13685</v>
      </c>
      <c r="O71" s="234">
        <f t="shared" si="45"/>
        <v>24200</v>
      </c>
      <c r="P71" s="234">
        <f t="shared" si="45"/>
        <v>24200</v>
      </c>
      <c r="Q71" s="234">
        <f t="shared" si="45"/>
        <v>24200</v>
      </c>
      <c r="R71" s="234">
        <f t="shared" si="45"/>
        <v>0</v>
      </c>
      <c r="S71" s="234">
        <f t="shared" si="45"/>
        <v>0</v>
      </c>
      <c r="T71" s="234">
        <f t="shared" si="45"/>
        <v>4600</v>
      </c>
      <c r="U71" s="234">
        <f t="shared" si="45"/>
        <v>4600</v>
      </c>
      <c r="V71" s="234">
        <f t="shared" si="45"/>
        <v>25020</v>
      </c>
      <c r="W71" s="234">
        <f t="shared" si="45"/>
        <v>0</v>
      </c>
      <c r="X71" s="234">
        <f t="shared" si="45"/>
        <v>0</v>
      </c>
      <c r="Y71" s="234">
        <f t="shared" si="45"/>
        <v>0</v>
      </c>
      <c r="Z71" s="187"/>
      <c r="AZ71" s="238">
        <f t="shared" si="3"/>
        <v>11611.5</v>
      </c>
    </row>
    <row r="72" spans="1:52" ht="38.25" customHeight="1" x14ac:dyDescent="0.25">
      <c r="A72" s="204">
        <v>1</v>
      </c>
      <c r="B72" s="205" t="s">
        <v>602</v>
      </c>
      <c r="C72" s="204" t="s">
        <v>346</v>
      </c>
      <c r="D72" s="40" t="s">
        <v>603</v>
      </c>
      <c r="E72" s="235"/>
      <c r="F72" s="235"/>
      <c r="G72" s="236">
        <f>H72+I72</f>
        <v>14950</v>
      </c>
      <c r="H72" s="236">
        <v>12500</v>
      </c>
      <c r="I72" s="237">
        <v>2450</v>
      </c>
      <c r="J72" s="236">
        <f>L72+N72</f>
        <v>14950</v>
      </c>
      <c r="K72" s="207">
        <f t="shared" ref="K72:K78" si="46">L72+M72</f>
        <v>12500</v>
      </c>
      <c r="L72" s="236">
        <v>12500</v>
      </c>
      <c r="M72" s="236"/>
      <c r="N72" s="237">
        <v>2450</v>
      </c>
      <c r="O72" s="207">
        <f>P72+S72</f>
        <v>0</v>
      </c>
      <c r="P72" s="207">
        <f>SUM(Q72:R72)</f>
        <v>0</v>
      </c>
      <c r="Q72" s="207">
        <f>H72-K72</f>
        <v>0</v>
      </c>
      <c r="R72" s="236"/>
      <c r="S72" s="237"/>
      <c r="T72" s="209">
        <f t="shared" si="12"/>
        <v>600</v>
      </c>
      <c r="U72" s="210">
        <v>600</v>
      </c>
      <c r="V72" s="236">
        <v>12500</v>
      </c>
      <c r="W72" s="236"/>
      <c r="X72" s="237"/>
      <c r="Y72" s="204"/>
      <c r="Z72" s="187" t="s">
        <v>552</v>
      </c>
      <c r="AZ72" s="198">
        <f t="shared" si="3"/>
        <v>4485</v>
      </c>
    </row>
    <row r="73" spans="1:52" ht="38.25" customHeight="1" x14ac:dyDescent="0.25">
      <c r="A73" s="204">
        <v>2</v>
      </c>
      <c r="B73" s="205" t="s">
        <v>604</v>
      </c>
      <c r="C73" s="204" t="s">
        <v>346</v>
      </c>
      <c r="D73" s="40" t="s">
        <v>603</v>
      </c>
      <c r="E73" s="235"/>
      <c r="F73" s="235"/>
      <c r="G73" s="236">
        <f>H73+I73</f>
        <v>22955</v>
      </c>
      <c r="H73" s="236">
        <v>19000</v>
      </c>
      <c r="I73" s="237">
        <v>3955</v>
      </c>
      <c r="J73" s="236">
        <f>L73+N73</f>
        <v>10955</v>
      </c>
      <c r="K73" s="207">
        <f t="shared" si="46"/>
        <v>7000</v>
      </c>
      <c r="L73" s="236">
        <f>10000-3500+500</f>
        <v>7000</v>
      </c>
      <c r="M73" s="236"/>
      <c r="N73" s="237">
        <v>3955</v>
      </c>
      <c r="O73" s="207">
        <f t="shared" si="37"/>
        <v>12000</v>
      </c>
      <c r="P73" s="207">
        <f t="shared" si="38"/>
        <v>12000</v>
      </c>
      <c r="Q73" s="207">
        <f t="shared" si="39"/>
        <v>12000</v>
      </c>
      <c r="R73" s="236"/>
      <c r="S73" s="237"/>
      <c r="T73" s="209">
        <f t="shared" si="12"/>
        <v>2500</v>
      </c>
      <c r="U73" s="210">
        <v>2500</v>
      </c>
      <c r="V73" s="236">
        <f>10000-3500+500</f>
        <v>7000</v>
      </c>
      <c r="W73" s="236"/>
      <c r="X73" s="237"/>
      <c r="Y73" s="204"/>
      <c r="Z73" s="187" t="s">
        <v>533</v>
      </c>
      <c r="AZ73" s="198">
        <f t="shared" si="3"/>
        <v>3286.5</v>
      </c>
    </row>
    <row r="74" spans="1:52" ht="38.25" customHeight="1" x14ac:dyDescent="0.25">
      <c r="A74" s="204">
        <v>3</v>
      </c>
      <c r="B74" s="205" t="s">
        <v>605</v>
      </c>
      <c r="C74" s="204" t="s">
        <v>346</v>
      </c>
      <c r="D74" s="40" t="s">
        <v>603</v>
      </c>
      <c r="E74" s="235"/>
      <c r="F74" s="235"/>
      <c r="G74" s="236">
        <f>H74+I74</f>
        <v>25000</v>
      </c>
      <c r="H74" s="236">
        <v>17720</v>
      </c>
      <c r="I74" s="237">
        <v>7280</v>
      </c>
      <c r="J74" s="236">
        <f>L74+N74</f>
        <v>12800</v>
      </c>
      <c r="K74" s="207">
        <f t="shared" si="46"/>
        <v>5520</v>
      </c>
      <c r="L74" s="236">
        <f>14000-6980-1500</f>
        <v>5520</v>
      </c>
      <c r="M74" s="236"/>
      <c r="N74" s="237">
        <v>7280</v>
      </c>
      <c r="O74" s="207">
        <f t="shared" si="37"/>
        <v>12200</v>
      </c>
      <c r="P74" s="207">
        <f t="shared" si="38"/>
        <v>12200</v>
      </c>
      <c r="Q74" s="207">
        <f t="shared" si="39"/>
        <v>12200</v>
      </c>
      <c r="R74" s="236"/>
      <c r="S74" s="237"/>
      <c r="T74" s="209">
        <f t="shared" si="12"/>
        <v>1500</v>
      </c>
      <c r="U74" s="210">
        <v>1500</v>
      </c>
      <c r="V74" s="236">
        <f>14000-6980-1500</f>
        <v>5520</v>
      </c>
      <c r="W74" s="236"/>
      <c r="X74" s="237"/>
      <c r="Y74" s="204"/>
      <c r="Z74" s="187" t="s">
        <v>540</v>
      </c>
      <c r="AZ74" s="198">
        <f t="shared" si="3"/>
        <v>3840</v>
      </c>
    </row>
    <row r="75" spans="1:52" s="211" customFormat="1" ht="21.75" customHeight="1" x14ac:dyDescent="0.25">
      <c r="A75" s="200" t="s">
        <v>211</v>
      </c>
      <c r="B75" s="233" t="s">
        <v>466</v>
      </c>
      <c r="C75" s="204"/>
      <c r="D75" s="40"/>
      <c r="E75" s="233"/>
      <c r="F75" s="233"/>
      <c r="G75" s="234">
        <f t="shared" ref="G75:X75" si="47">SUM(G76:G79)</f>
        <v>48600</v>
      </c>
      <c r="H75" s="234">
        <f t="shared" si="47"/>
        <v>48600</v>
      </c>
      <c r="I75" s="234">
        <f t="shared" si="47"/>
        <v>0</v>
      </c>
      <c r="J75" s="234">
        <f t="shared" si="47"/>
        <v>25600</v>
      </c>
      <c r="K75" s="234">
        <f t="shared" si="47"/>
        <v>25600</v>
      </c>
      <c r="L75" s="234">
        <f t="shared" si="47"/>
        <v>20496</v>
      </c>
      <c r="M75" s="234">
        <f t="shared" si="47"/>
        <v>5104</v>
      </c>
      <c r="N75" s="234">
        <f t="shared" si="47"/>
        <v>0</v>
      </c>
      <c r="O75" s="234">
        <f t="shared" si="47"/>
        <v>23000</v>
      </c>
      <c r="P75" s="234">
        <f t="shared" si="47"/>
        <v>23000</v>
      </c>
      <c r="Q75" s="234">
        <f t="shared" si="47"/>
        <v>23000</v>
      </c>
      <c r="R75" s="234">
        <f t="shared" si="47"/>
        <v>0</v>
      </c>
      <c r="S75" s="234">
        <f t="shared" si="47"/>
        <v>0</v>
      </c>
      <c r="T75" s="234">
        <f t="shared" si="47"/>
        <v>5800</v>
      </c>
      <c r="U75" s="234">
        <f t="shared" si="47"/>
        <v>5800</v>
      </c>
      <c r="V75" s="234">
        <f t="shared" si="47"/>
        <v>20496</v>
      </c>
      <c r="W75" s="234">
        <f t="shared" si="47"/>
        <v>5104</v>
      </c>
      <c r="X75" s="234">
        <f t="shared" si="47"/>
        <v>0</v>
      </c>
      <c r="Y75" s="200"/>
      <c r="Z75" s="239"/>
      <c r="AA75" s="234">
        <f>SUM(AA76:AA79)</f>
        <v>0</v>
      </c>
      <c r="AB75" s="215">
        <f>K75-115000</f>
        <v>-89400</v>
      </c>
      <c r="AD75" s="215">
        <f>H75/20*100</f>
        <v>243000</v>
      </c>
      <c r="AE75" s="215">
        <f>H75/20%</f>
        <v>243000</v>
      </c>
      <c r="AZ75" s="238">
        <f t="shared" si="3"/>
        <v>7680</v>
      </c>
    </row>
    <row r="76" spans="1:52" ht="38.25" customHeight="1" x14ac:dyDescent="0.25">
      <c r="A76" s="204">
        <v>1</v>
      </c>
      <c r="B76" s="205" t="s">
        <v>606</v>
      </c>
      <c r="C76" s="204" t="s">
        <v>188</v>
      </c>
      <c r="D76" s="40" t="s">
        <v>607</v>
      </c>
      <c r="E76" s="235"/>
      <c r="F76" s="235"/>
      <c r="G76" s="236">
        <f>H76+I76</f>
        <v>14800</v>
      </c>
      <c r="H76" s="236">
        <v>14800</v>
      </c>
      <c r="I76" s="237"/>
      <c r="J76" s="236">
        <f>K76+N76</f>
        <v>9300</v>
      </c>
      <c r="K76" s="207">
        <f>L76+M76</f>
        <v>9300</v>
      </c>
      <c r="L76" s="236">
        <f>7000-1800-1500+1600</f>
        <v>5300</v>
      </c>
      <c r="M76" s="236">
        <v>4000</v>
      </c>
      <c r="N76" s="237"/>
      <c r="O76" s="207">
        <f>P76+S76</f>
        <v>5500</v>
      </c>
      <c r="P76" s="207">
        <f>SUM(Q76:R76)</f>
        <v>5500</v>
      </c>
      <c r="Q76" s="207">
        <f>H76-K76</f>
        <v>5500</v>
      </c>
      <c r="R76" s="236"/>
      <c r="S76" s="237"/>
      <c r="T76" s="209">
        <f t="shared" si="12"/>
        <v>1800</v>
      </c>
      <c r="U76" s="210">
        <v>1800</v>
      </c>
      <c r="V76" s="236">
        <f>7000-1800-1500+1600</f>
        <v>5300</v>
      </c>
      <c r="W76" s="236">
        <v>4000</v>
      </c>
      <c r="X76" s="237"/>
      <c r="Y76" s="204"/>
      <c r="Z76" s="187" t="s">
        <v>544</v>
      </c>
      <c r="AZ76" s="198">
        <f t="shared" si="3"/>
        <v>2790</v>
      </c>
    </row>
    <row r="77" spans="1:52" ht="38.25" customHeight="1" x14ac:dyDescent="0.25">
      <c r="A77" s="204">
        <v>2</v>
      </c>
      <c r="B77" s="205" t="s">
        <v>608</v>
      </c>
      <c r="C77" s="204" t="s">
        <v>188</v>
      </c>
      <c r="D77" s="40" t="s">
        <v>607</v>
      </c>
      <c r="E77" s="235"/>
      <c r="F77" s="235"/>
      <c r="G77" s="236">
        <f>H77+I77</f>
        <v>13000</v>
      </c>
      <c r="H77" s="236">
        <v>13000</v>
      </c>
      <c r="I77" s="237"/>
      <c r="J77" s="236">
        <f>K77+N77</f>
        <v>6400</v>
      </c>
      <c r="K77" s="207">
        <v>6400</v>
      </c>
      <c r="L77" s="236">
        <v>6400</v>
      </c>
      <c r="M77" s="236"/>
      <c r="N77" s="237"/>
      <c r="O77" s="207">
        <f t="shared" si="37"/>
        <v>6600</v>
      </c>
      <c r="P77" s="207">
        <f t="shared" si="38"/>
        <v>6600</v>
      </c>
      <c r="Q77" s="207">
        <f t="shared" si="39"/>
        <v>6600</v>
      </c>
      <c r="R77" s="236"/>
      <c r="S77" s="237"/>
      <c r="T77" s="209">
        <f t="shared" si="12"/>
        <v>1500</v>
      </c>
      <c r="U77" s="210">
        <v>1500</v>
      </c>
      <c r="V77" s="236">
        <v>6400</v>
      </c>
      <c r="W77" s="236"/>
      <c r="X77" s="237"/>
      <c r="Y77" s="204"/>
      <c r="Z77" s="187" t="s">
        <v>552</v>
      </c>
      <c r="AZ77" s="198">
        <f t="shared" ref="AZ77:AZ79" si="48">J77*0.3</f>
        <v>1920</v>
      </c>
    </row>
    <row r="78" spans="1:52" ht="38.25" customHeight="1" x14ac:dyDescent="0.25">
      <c r="A78" s="204">
        <v>3</v>
      </c>
      <c r="B78" s="205" t="s">
        <v>609</v>
      </c>
      <c r="C78" s="204" t="s">
        <v>188</v>
      </c>
      <c r="D78" s="40" t="s">
        <v>607</v>
      </c>
      <c r="E78" s="235"/>
      <c r="F78" s="235"/>
      <c r="G78" s="236">
        <f>H78+I78</f>
        <v>6800</v>
      </c>
      <c r="H78" s="236">
        <v>6800</v>
      </c>
      <c r="I78" s="237"/>
      <c r="J78" s="236">
        <f>K78+N78</f>
        <v>3900</v>
      </c>
      <c r="K78" s="207">
        <f t="shared" si="46"/>
        <v>3900</v>
      </c>
      <c r="L78" s="236">
        <v>3900</v>
      </c>
      <c r="M78" s="236"/>
      <c r="N78" s="237"/>
      <c r="O78" s="207">
        <f t="shared" si="37"/>
        <v>2900</v>
      </c>
      <c r="P78" s="207">
        <f t="shared" si="38"/>
        <v>2900</v>
      </c>
      <c r="Q78" s="207">
        <f t="shared" si="39"/>
        <v>2900</v>
      </c>
      <c r="R78" s="236"/>
      <c r="S78" s="237"/>
      <c r="T78" s="209">
        <f t="shared" si="12"/>
        <v>1000</v>
      </c>
      <c r="U78" s="210">
        <v>1000</v>
      </c>
      <c r="V78" s="236">
        <v>3900</v>
      </c>
      <c r="W78" s="236"/>
      <c r="X78" s="237"/>
      <c r="Y78" s="204"/>
      <c r="Z78" s="187" t="s">
        <v>581</v>
      </c>
      <c r="AB78" s="187" t="s">
        <v>610</v>
      </c>
      <c r="AZ78" s="198">
        <f t="shared" si="48"/>
        <v>1170</v>
      </c>
    </row>
    <row r="79" spans="1:52" ht="38.25" customHeight="1" x14ac:dyDescent="0.25">
      <c r="A79" s="204">
        <v>4</v>
      </c>
      <c r="B79" s="205" t="s">
        <v>611</v>
      </c>
      <c r="C79" s="204" t="s">
        <v>188</v>
      </c>
      <c r="D79" s="40" t="s">
        <v>607</v>
      </c>
      <c r="E79" s="235"/>
      <c r="F79" s="235"/>
      <c r="G79" s="236">
        <f>H79+I79</f>
        <v>14000</v>
      </c>
      <c r="H79" s="236">
        <v>14000</v>
      </c>
      <c r="I79" s="237"/>
      <c r="J79" s="236">
        <f>K79+N79</f>
        <v>6000</v>
      </c>
      <c r="K79" s="207">
        <v>6000</v>
      </c>
      <c r="L79" s="236">
        <f>10000-1104-4000</f>
        <v>4896</v>
      </c>
      <c r="M79" s="236">
        <v>1104</v>
      </c>
      <c r="N79" s="237"/>
      <c r="O79" s="207">
        <f t="shared" si="37"/>
        <v>8000</v>
      </c>
      <c r="P79" s="207">
        <f t="shared" si="38"/>
        <v>8000</v>
      </c>
      <c r="Q79" s="207">
        <f t="shared" si="39"/>
        <v>8000</v>
      </c>
      <c r="R79" s="236"/>
      <c r="S79" s="237"/>
      <c r="T79" s="209">
        <f t="shared" si="12"/>
        <v>1500</v>
      </c>
      <c r="U79" s="210">
        <v>1500</v>
      </c>
      <c r="V79" s="236">
        <f>10000-1104-4000</f>
        <v>4896</v>
      </c>
      <c r="W79" s="236">
        <v>1104</v>
      </c>
      <c r="X79" s="237"/>
      <c r="Y79" s="204"/>
      <c r="Z79" s="187" t="s">
        <v>540</v>
      </c>
      <c r="AZ79" s="198">
        <f t="shared" si="48"/>
        <v>1800</v>
      </c>
    </row>
    <row r="80" spans="1:52" s="211" customFormat="1" ht="23.25" customHeight="1" x14ac:dyDescent="0.25">
      <c r="A80" s="200" t="s">
        <v>216</v>
      </c>
      <c r="B80" s="233" t="s">
        <v>612</v>
      </c>
      <c r="C80" s="204"/>
      <c r="D80" s="40"/>
      <c r="E80" s="233"/>
      <c r="F80" s="233"/>
      <c r="G80" s="234">
        <f>SUM(G81:G82)</f>
        <v>31738</v>
      </c>
      <c r="H80" s="234">
        <f t="shared" ref="H80:X80" si="49">SUM(H81:H82)</f>
        <v>31738</v>
      </c>
      <c r="I80" s="234">
        <f t="shared" si="49"/>
        <v>0</v>
      </c>
      <c r="J80" s="234">
        <f t="shared" si="49"/>
        <v>24348</v>
      </c>
      <c r="K80" s="234">
        <f t="shared" si="49"/>
        <v>24348</v>
      </c>
      <c r="L80" s="234">
        <f t="shared" si="49"/>
        <v>0</v>
      </c>
      <c r="M80" s="234">
        <f t="shared" si="49"/>
        <v>0</v>
      </c>
      <c r="N80" s="234">
        <f t="shared" si="49"/>
        <v>0</v>
      </c>
      <c r="O80" s="234">
        <f t="shared" si="49"/>
        <v>7390</v>
      </c>
      <c r="P80" s="234">
        <f t="shared" si="49"/>
        <v>0</v>
      </c>
      <c r="Q80" s="234">
        <f t="shared" si="49"/>
        <v>0</v>
      </c>
      <c r="R80" s="234">
        <f t="shared" si="49"/>
        <v>0</v>
      </c>
      <c r="S80" s="234">
        <f t="shared" si="49"/>
        <v>0</v>
      </c>
      <c r="T80" s="234">
        <f t="shared" si="49"/>
        <v>4900</v>
      </c>
      <c r="U80" s="234">
        <f t="shared" si="49"/>
        <v>4900</v>
      </c>
      <c r="V80" s="234">
        <f t="shared" si="49"/>
        <v>0</v>
      </c>
      <c r="W80" s="234">
        <f t="shared" si="49"/>
        <v>0</v>
      </c>
      <c r="X80" s="234">
        <f t="shared" si="49"/>
        <v>0</v>
      </c>
      <c r="Y80" s="200"/>
      <c r="Z80" s="239"/>
      <c r="AA80" s="234"/>
      <c r="AB80" s="215"/>
      <c r="AD80" s="215"/>
      <c r="AE80" s="215"/>
      <c r="AZ80" s="238"/>
    </row>
    <row r="81" spans="1:52" s="186" customFormat="1" ht="36" customHeight="1" x14ac:dyDescent="0.25">
      <c r="A81" s="204">
        <v>1</v>
      </c>
      <c r="B81" s="205" t="s">
        <v>613</v>
      </c>
      <c r="C81" s="204"/>
      <c r="D81" s="41" t="s">
        <v>614</v>
      </c>
      <c r="E81" s="235"/>
      <c r="F81" s="235"/>
      <c r="G81" s="237">
        <v>10000</v>
      </c>
      <c r="H81" s="207">
        <v>10000</v>
      </c>
      <c r="I81" s="207"/>
      <c r="J81" s="237">
        <v>10000</v>
      </c>
      <c r="K81" s="207">
        <v>10000</v>
      </c>
      <c r="L81" s="207"/>
      <c r="M81" s="207"/>
      <c r="N81" s="207"/>
      <c r="O81" s="207">
        <f t="shared" ref="O81:O85" si="50">H81-K81</f>
        <v>0</v>
      </c>
      <c r="P81" s="207"/>
      <c r="Q81" s="207"/>
      <c r="R81" s="207"/>
      <c r="S81" s="207"/>
      <c r="T81" s="207">
        <f t="shared" si="12"/>
        <v>2000</v>
      </c>
      <c r="U81" s="240">
        <f>K81*0.2</f>
        <v>2000</v>
      </c>
      <c r="V81" s="207"/>
      <c r="W81" s="207"/>
      <c r="X81" s="207"/>
      <c r="Y81" s="204"/>
      <c r="Z81" s="239"/>
      <c r="AZ81" s="238"/>
    </row>
    <row r="82" spans="1:52" s="186" customFormat="1" ht="45" customHeight="1" x14ac:dyDescent="0.25">
      <c r="A82" s="204">
        <v>2</v>
      </c>
      <c r="B82" s="205" t="s">
        <v>615</v>
      </c>
      <c r="C82" s="204" t="s">
        <v>84</v>
      </c>
      <c r="D82" s="73" t="s">
        <v>616</v>
      </c>
      <c r="E82" s="235"/>
      <c r="F82" s="235"/>
      <c r="G82" s="237">
        <v>21738</v>
      </c>
      <c r="H82" s="207">
        <v>21738</v>
      </c>
      <c r="I82" s="207"/>
      <c r="J82" s="237">
        <v>14348</v>
      </c>
      <c r="K82" s="207">
        <v>14348</v>
      </c>
      <c r="L82" s="207"/>
      <c r="M82" s="207"/>
      <c r="N82" s="207"/>
      <c r="O82" s="207">
        <f t="shared" si="50"/>
        <v>7390</v>
      </c>
      <c r="P82" s="207"/>
      <c r="Q82" s="207"/>
      <c r="R82" s="207"/>
      <c r="S82" s="207"/>
      <c r="T82" s="207">
        <f t="shared" si="12"/>
        <v>2900</v>
      </c>
      <c r="U82" s="240">
        <v>2900</v>
      </c>
      <c r="V82" s="207"/>
      <c r="W82" s="207"/>
      <c r="X82" s="207"/>
      <c r="Y82" s="204"/>
      <c r="Z82" s="239"/>
      <c r="AZ82" s="238"/>
    </row>
    <row r="83" spans="1:52" s="211" customFormat="1" ht="24.75" customHeight="1" x14ac:dyDescent="0.25">
      <c r="A83" s="200" t="s">
        <v>220</v>
      </c>
      <c r="B83" s="233" t="s">
        <v>484</v>
      </c>
      <c r="C83" s="204"/>
      <c r="D83" s="40"/>
      <c r="E83" s="233"/>
      <c r="F83" s="233"/>
      <c r="G83" s="234">
        <f t="shared" ref="G83:X83" si="51">SUM(G84:G85)</f>
        <v>20000</v>
      </c>
      <c r="H83" s="234">
        <f t="shared" si="51"/>
        <v>20000</v>
      </c>
      <c r="I83" s="234">
        <f t="shared" si="51"/>
        <v>0</v>
      </c>
      <c r="J83" s="234">
        <f t="shared" si="51"/>
        <v>16000</v>
      </c>
      <c r="K83" s="234">
        <f t="shared" si="51"/>
        <v>16000</v>
      </c>
      <c r="L83" s="234">
        <f t="shared" si="51"/>
        <v>0</v>
      </c>
      <c r="M83" s="234">
        <f t="shared" si="51"/>
        <v>0</v>
      </c>
      <c r="N83" s="234">
        <f t="shared" si="51"/>
        <v>0</v>
      </c>
      <c r="O83" s="234">
        <f t="shared" si="51"/>
        <v>4000</v>
      </c>
      <c r="P83" s="234">
        <f t="shared" si="51"/>
        <v>0</v>
      </c>
      <c r="Q83" s="234">
        <f t="shared" si="51"/>
        <v>0</v>
      </c>
      <c r="R83" s="234">
        <f t="shared" si="51"/>
        <v>0</v>
      </c>
      <c r="S83" s="234">
        <f t="shared" si="51"/>
        <v>0</v>
      </c>
      <c r="T83" s="234">
        <f t="shared" si="51"/>
        <v>3500</v>
      </c>
      <c r="U83" s="234">
        <f t="shared" si="51"/>
        <v>3500</v>
      </c>
      <c r="V83" s="234">
        <f t="shared" si="51"/>
        <v>0</v>
      </c>
      <c r="W83" s="234">
        <f t="shared" si="51"/>
        <v>0</v>
      </c>
      <c r="X83" s="234">
        <f t="shared" si="51"/>
        <v>0</v>
      </c>
      <c r="Y83" s="200"/>
      <c r="Z83" s="239"/>
      <c r="AA83" s="234"/>
      <c r="AB83" s="215"/>
      <c r="AD83" s="215"/>
      <c r="AE83" s="215"/>
      <c r="AZ83" s="238"/>
    </row>
    <row r="84" spans="1:52" s="186" customFormat="1" ht="29.25" customHeight="1" x14ac:dyDescent="0.25">
      <c r="A84" s="204">
        <v>1</v>
      </c>
      <c r="B84" s="205" t="s">
        <v>617</v>
      </c>
      <c r="C84" s="204" t="s">
        <v>40</v>
      </c>
      <c r="D84" s="40" t="s">
        <v>484</v>
      </c>
      <c r="E84" s="235"/>
      <c r="F84" s="235"/>
      <c r="G84" s="237">
        <v>10000</v>
      </c>
      <c r="H84" s="207">
        <v>10000</v>
      </c>
      <c r="I84" s="207"/>
      <c r="J84" s="237">
        <v>10000</v>
      </c>
      <c r="K84" s="207">
        <v>10000</v>
      </c>
      <c r="L84" s="207"/>
      <c r="M84" s="207"/>
      <c r="N84" s="207"/>
      <c r="O84" s="207">
        <f t="shared" si="50"/>
        <v>0</v>
      </c>
      <c r="P84" s="207"/>
      <c r="Q84" s="207"/>
      <c r="R84" s="207"/>
      <c r="S84" s="207"/>
      <c r="T84" s="207">
        <f t="shared" si="12"/>
        <v>2000</v>
      </c>
      <c r="U84" s="240">
        <f>K84*0.2</f>
        <v>2000</v>
      </c>
      <c r="V84" s="207"/>
      <c r="W84" s="207"/>
      <c r="X84" s="207"/>
      <c r="Y84" s="204"/>
      <c r="Z84" s="239"/>
      <c r="AZ84" s="238"/>
    </row>
    <row r="85" spans="1:52" s="186" customFormat="1" ht="32.25" customHeight="1" x14ac:dyDescent="0.25">
      <c r="A85" s="204">
        <v>2</v>
      </c>
      <c r="B85" s="205" t="s">
        <v>618</v>
      </c>
      <c r="C85" s="204" t="s">
        <v>99</v>
      </c>
      <c r="D85" s="40" t="s">
        <v>484</v>
      </c>
      <c r="E85" s="235"/>
      <c r="F85" s="235"/>
      <c r="G85" s="237">
        <v>10000</v>
      </c>
      <c r="H85" s="207">
        <v>10000</v>
      </c>
      <c r="I85" s="207"/>
      <c r="J85" s="237">
        <v>6000</v>
      </c>
      <c r="K85" s="207">
        <v>6000</v>
      </c>
      <c r="L85" s="207"/>
      <c r="M85" s="207"/>
      <c r="N85" s="207"/>
      <c r="O85" s="207">
        <f t="shared" si="50"/>
        <v>4000</v>
      </c>
      <c r="P85" s="207"/>
      <c r="Q85" s="207"/>
      <c r="R85" s="207"/>
      <c r="S85" s="207"/>
      <c r="T85" s="207">
        <f t="shared" ref="T85" si="52">U85</f>
        <v>1500</v>
      </c>
      <c r="U85" s="240">
        <v>1500</v>
      </c>
      <c r="V85" s="207"/>
      <c r="W85" s="207"/>
      <c r="X85" s="207"/>
      <c r="Y85" s="204"/>
      <c r="Z85" s="239"/>
      <c r="AZ85" s="238"/>
    </row>
    <row r="88" spans="1:52" ht="18.75" x14ac:dyDescent="0.3">
      <c r="A88" s="187"/>
      <c r="B88" s="241"/>
      <c r="C88" s="242"/>
      <c r="D88" s="241"/>
      <c r="E88" s="241"/>
      <c r="F88" s="241"/>
      <c r="G88" s="187"/>
      <c r="H88" s="187"/>
      <c r="I88" s="187"/>
      <c r="J88" s="187"/>
      <c r="K88" s="187"/>
      <c r="L88" s="187"/>
      <c r="M88" s="187"/>
      <c r="N88" s="187"/>
      <c r="O88" s="187"/>
      <c r="P88" s="187"/>
      <c r="Q88" s="187"/>
      <c r="R88" s="187"/>
      <c r="S88" s="187"/>
      <c r="T88" s="187"/>
      <c r="U88" s="187"/>
      <c r="V88" s="187"/>
      <c r="W88" s="187"/>
      <c r="X88" s="187"/>
      <c r="Y88" s="187"/>
    </row>
    <row r="89" spans="1:52" ht="18.75" x14ac:dyDescent="0.25">
      <c r="A89" s="187"/>
      <c r="B89" s="243"/>
      <c r="C89" s="244"/>
      <c r="D89" s="243"/>
      <c r="E89" s="243"/>
      <c r="F89" s="243"/>
      <c r="G89" s="187"/>
      <c r="H89" s="187"/>
      <c r="I89" s="187"/>
      <c r="J89" s="187"/>
      <c r="K89" s="187"/>
      <c r="L89" s="187"/>
      <c r="M89" s="187"/>
      <c r="N89" s="187"/>
      <c r="O89" s="187"/>
      <c r="P89" s="187"/>
      <c r="Q89" s="187"/>
      <c r="R89" s="187"/>
      <c r="S89" s="187"/>
      <c r="T89" s="187"/>
      <c r="U89" s="187"/>
      <c r="V89" s="187"/>
      <c r="W89" s="187"/>
      <c r="X89" s="187"/>
      <c r="Y89" s="187"/>
    </row>
    <row r="90" spans="1:52" ht="18.75" x14ac:dyDescent="0.25">
      <c r="A90" s="187"/>
      <c r="B90" s="243"/>
      <c r="C90" s="244"/>
      <c r="D90" s="243"/>
      <c r="E90" s="243"/>
      <c r="F90" s="243"/>
      <c r="G90" s="187"/>
      <c r="H90" s="187"/>
      <c r="I90" s="187"/>
      <c r="J90" s="187"/>
      <c r="K90" s="187"/>
      <c r="L90" s="187"/>
      <c r="M90" s="187"/>
      <c r="N90" s="187"/>
      <c r="O90" s="187"/>
      <c r="P90" s="187"/>
      <c r="Q90" s="187"/>
      <c r="R90" s="187"/>
      <c r="S90" s="187"/>
      <c r="T90" s="187"/>
      <c r="U90" s="187"/>
      <c r="V90" s="187"/>
      <c r="W90" s="187"/>
      <c r="X90" s="187"/>
      <c r="Y90" s="187"/>
    </row>
    <row r="91" spans="1:52" ht="18.75" x14ac:dyDescent="0.25">
      <c r="A91" s="187"/>
      <c r="B91" s="243"/>
      <c r="C91" s="244"/>
      <c r="D91" s="243"/>
      <c r="E91" s="243"/>
      <c r="F91" s="243"/>
      <c r="G91" s="187"/>
      <c r="H91" s="187"/>
      <c r="I91" s="187"/>
      <c r="J91" s="187"/>
      <c r="K91" s="187"/>
      <c r="L91" s="187"/>
      <c r="M91" s="187"/>
      <c r="N91" s="187"/>
      <c r="O91" s="187"/>
      <c r="P91" s="187"/>
      <c r="Q91" s="187"/>
      <c r="R91" s="187"/>
      <c r="S91" s="187"/>
      <c r="T91" s="187"/>
      <c r="U91" s="187"/>
      <c r="V91" s="187"/>
      <c r="W91" s="187"/>
      <c r="X91" s="187"/>
      <c r="Y91" s="187"/>
    </row>
    <row r="92" spans="1:52" ht="18.75" x14ac:dyDescent="0.25">
      <c r="A92" s="187"/>
      <c r="B92" s="243"/>
      <c r="C92" s="244"/>
      <c r="D92" s="243"/>
      <c r="E92" s="243"/>
      <c r="F92" s="243"/>
      <c r="G92" s="187"/>
      <c r="H92" s="187"/>
      <c r="I92" s="187"/>
      <c r="J92" s="187"/>
      <c r="K92" s="187"/>
      <c r="L92" s="187"/>
      <c r="M92" s="187"/>
      <c r="N92" s="187"/>
      <c r="O92" s="187"/>
      <c r="P92" s="187"/>
      <c r="Q92" s="187"/>
      <c r="R92" s="187"/>
      <c r="S92" s="187"/>
      <c r="T92" s="187"/>
      <c r="U92" s="187"/>
      <c r="V92" s="187"/>
      <c r="W92" s="187"/>
      <c r="X92" s="187"/>
      <c r="Y92" s="187"/>
    </row>
    <row r="93" spans="1:52" ht="18.75" x14ac:dyDescent="0.25">
      <c r="A93" s="187"/>
      <c r="B93" s="245"/>
      <c r="C93" s="245"/>
      <c r="D93" s="245"/>
      <c r="E93" s="245"/>
      <c r="F93" s="245"/>
      <c r="G93" s="187"/>
      <c r="H93" s="187"/>
      <c r="I93" s="187"/>
      <c r="J93" s="187"/>
      <c r="K93" s="187"/>
      <c r="L93" s="187"/>
      <c r="M93" s="187"/>
      <c r="N93" s="187"/>
      <c r="O93" s="187"/>
      <c r="P93" s="187"/>
      <c r="Q93" s="187"/>
      <c r="R93" s="187"/>
      <c r="S93" s="187"/>
      <c r="T93" s="187"/>
      <c r="U93" s="187"/>
      <c r="V93" s="187"/>
      <c r="W93" s="187"/>
      <c r="X93" s="187"/>
      <c r="Y93" s="187"/>
    </row>
    <row r="94" spans="1:52" ht="18.75" x14ac:dyDescent="0.3">
      <c r="A94" s="187"/>
      <c r="B94" s="241"/>
      <c r="C94" s="242"/>
      <c r="D94" s="241"/>
      <c r="E94" s="241"/>
      <c r="F94" s="241"/>
      <c r="G94" s="187"/>
      <c r="H94" s="187"/>
      <c r="I94" s="187"/>
      <c r="J94" s="187"/>
      <c r="K94" s="187"/>
      <c r="L94" s="187"/>
      <c r="M94" s="187"/>
      <c r="N94" s="187"/>
      <c r="O94" s="187"/>
      <c r="P94" s="187"/>
      <c r="Q94" s="187"/>
      <c r="R94" s="187"/>
      <c r="S94" s="187"/>
      <c r="T94" s="187"/>
      <c r="U94" s="187"/>
      <c r="V94" s="187"/>
      <c r="W94" s="187"/>
      <c r="X94" s="187"/>
      <c r="Y94" s="187"/>
    </row>
    <row r="95" spans="1:52" ht="18.75" x14ac:dyDescent="0.3">
      <c r="A95" s="187"/>
      <c r="B95" s="241"/>
      <c r="C95" s="242"/>
      <c r="D95" s="241"/>
      <c r="E95" s="241"/>
      <c r="F95" s="241"/>
      <c r="G95" s="187"/>
      <c r="H95" s="187"/>
      <c r="I95" s="187"/>
      <c r="J95" s="187"/>
      <c r="K95" s="187"/>
      <c r="L95" s="187"/>
      <c r="M95" s="187"/>
      <c r="N95" s="187"/>
      <c r="O95" s="187"/>
      <c r="P95" s="187"/>
      <c r="Q95" s="187"/>
      <c r="R95" s="187"/>
      <c r="S95" s="187"/>
      <c r="T95" s="187"/>
      <c r="U95" s="187"/>
      <c r="V95" s="187"/>
      <c r="W95" s="187"/>
      <c r="X95" s="187"/>
      <c r="Y95" s="187"/>
    </row>
    <row r="96" spans="1:52" ht="18.75" x14ac:dyDescent="0.3">
      <c r="A96" s="187"/>
      <c r="B96" s="241"/>
      <c r="C96" s="242"/>
      <c r="D96" s="241"/>
      <c r="E96" s="241"/>
      <c r="F96" s="241"/>
      <c r="G96" s="187"/>
      <c r="H96" s="187"/>
      <c r="I96" s="187"/>
      <c r="J96" s="187"/>
      <c r="K96" s="187"/>
      <c r="L96" s="187"/>
      <c r="M96" s="187"/>
      <c r="N96" s="187"/>
      <c r="O96" s="187"/>
      <c r="P96" s="187"/>
      <c r="Q96" s="187"/>
      <c r="R96" s="187"/>
      <c r="S96" s="187"/>
      <c r="T96" s="187"/>
      <c r="U96" s="187"/>
      <c r="V96" s="187"/>
      <c r="W96" s="187"/>
      <c r="X96" s="187"/>
      <c r="Y96" s="187"/>
    </row>
    <row r="97" spans="2:6" s="187" customFormat="1" ht="15" x14ac:dyDescent="0.25">
      <c r="B97" s="246"/>
      <c r="C97" s="247"/>
      <c r="D97" s="246"/>
      <c r="E97" s="246"/>
      <c r="F97" s="246"/>
    </row>
  </sheetData>
  <mergeCells count="30">
    <mergeCell ref="G6:I6"/>
    <mergeCell ref="H8:H9"/>
    <mergeCell ref="I8:I9"/>
    <mergeCell ref="A1:B1"/>
    <mergeCell ref="T1:Y1"/>
    <mergeCell ref="A2:Y2"/>
    <mergeCell ref="A3:BB3"/>
    <mergeCell ref="A4:Y4"/>
    <mergeCell ref="I5:Y5"/>
    <mergeCell ref="A6:A9"/>
    <mergeCell ref="B6:B9"/>
    <mergeCell ref="C6:C9"/>
    <mergeCell ref="D6:D9"/>
    <mergeCell ref="E6:E9"/>
    <mergeCell ref="G7:G9"/>
    <mergeCell ref="H7:I7"/>
    <mergeCell ref="J7:J9"/>
    <mergeCell ref="K7:N7"/>
    <mergeCell ref="T7:T9"/>
    <mergeCell ref="X8:X9"/>
    <mergeCell ref="J6:N6"/>
    <mergeCell ref="O6:S9"/>
    <mergeCell ref="T6:X6"/>
    <mergeCell ref="Y6:Y9"/>
    <mergeCell ref="U7:X7"/>
    <mergeCell ref="K8:M9"/>
    <mergeCell ref="N8:N9"/>
    <mergeCell ref="U8:U9"/>
    <mergeCell ref="V8:V9"/>
    <mergeCell ref="W8:W9"/>
  </mergeCells>
  <conditionalFormatting sqref="B53 E53:F53">
    <cfRule type="duplicateValues" dxfId="8" priority="8"/>
  </conditionalFormatting>
  <conditionalFormatting sqref="B55 E55:F55">
    <cfRule type="duplicateValues" dxfId="7" priority="6"/>
  </conditionalFormatting>
  <conditionalFormatting sqref="B56 E56:F56">
    <cfRule type="duplicateValues" dxfId="6" priority="7"/>
  </conditionalFormatting>
  <conditionalFormatting sqref="B58:B60 E58:F60">
    <cfRule type="duplicateValues" dxfId="5" priority="5"/>
  </conditionalFormatting>
  <conditionalFormatting sqref="B62:B64 E62:F64">
    <cfRule type="duplicateValues" dxfId="4" priority="4"/>
  </conditionalFormatting>
  <conditionalFormatting sqref="B66:B70 E66:F70">
    <cfRule type="duplicateValues" dxfId="3" priority="3"/>
  </conditionalFormatting>
  <conditionalFormatting sqref="B72:B74 E72:F74">
    <cfRule type="duplicateValues" dxfId="2" priority="2"/>
  </conditionalFormatting>
  <conditionalFormatting sqref="B76:B79 E76:F79">
    <cfRule type="duplicateValues" dxfId="1" priority="1"/>
  </conditionalFormatting>
  <conditionalFormatting sqref="E81:F82 B81:B82 B84:B85 E84:F85">
    <cfRule type="duplicateValues" dxfId="0" priority="9"/>
  </conditionalFormatting>
  <pageMargins left="0.3" right="0.2" top="0.5" bottom="0.5" header="0.3" footer="0.3"/>
  <pageSetup paperSize="9" scale="93" fitToHeight="0" orientation="landscape" r:id="rId1"/>
  <headerFooter>
    <oddFooter>&amp;CB5c-&amp;P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A31CF-F4C5-4C58-B3C4-211548C70AC6}">
  <sheetPr>
    <tabColor rgb="FF92D050"/>
  </sheetPr>
  <dimension ref="A1:AA28"/>
  <sheetViews>
    <sheetView workbookViewId="0">
      <selection activeCell="T1" sqref="T1:W1"/>
    </sheetView>
  </sheetViews>
  <sheetFormatPr defaultRowHeight="18.75" x14ac:dyDescent="0.25"/>
  <cols>
    <col min="1" max="1" width="6.140625" style="128" customWidth="1"/>
    <col min="2" max="2" width="43.85546875" style="129" customWidth="1"/>
    <col min="3" max="3" width="17" style="130" customWidth="1"/>
    <col min="4" max="4" width="11" style="130" customWidth="1"/>
    <col min="5" max="5" width="11.5703125" style="130" customWidth="1"/>
    <col min="6" max="6" width="10" style="130" hidden="1" customWidth="1"/>
    <col min="7" max="7" width="15" style="130" customWidth="1"/>
    <col min="8" max="8" width="8.85546875" style="103" customWidth="1"/>
    <col min="9" max="9" width="9.28515625" style="103" customWidth="1"/>
    <col min="10" max="10" width="7.28515625" style="103" customWidth="1"/>
    <col min="11" max="11" width="6.7109375" style="103" customWidth="1"/>
    <col min="12" max="12" width="6.5703125" style="103" customWidth="1"/>
    <col min="13" max="13" width="6.5703125" style="103" hidden="1" customWidth="1"/>
    <col min="14" max="14" width="10.28515625" style="103" hidden="1" customWidth="1"/>
    <col min="15" max="15" width="8.42578125" style="103" hidden="1" customWidth="1"/>
    <col min="16" max="16" width="7.42578125" style="103" hidden="1" customWidth="1"/>
    <col min="17" max="17" width="8.140625" style="103" customWidth="1"/>
    <col min="18" max="18" width="8.42578125" style="103" customWidth="1"/>
    <col min="19" max="19" width="7.42578125" style="103" hidden="1" customWidth="1"/>
    <col min="20" max="20" width="8.140625" style="103" customWidth="1"/>
    <col min="21" max="21" width="8.42578125" style="103" customWidth="1"/>
    <col min="22" max="22" width="7.42578125" style="103" hidden="1" customWidth="1"/>
    <col min="23" max="23" width="10.28515625" style="103" customWidth="1"/>
    <col min="24" max="25" width="11.28515625" style="2" hidden="1" customWidth="1"/>
    <col min="26" max="26" width="0" style="2" hidden="1" customWidth="1"/>
    <col min="27" max="27" width="14.85546875" style="2" bestFit="1" customWidth="1"/>
    <col min="28" max="239" width="9.140625" style="2"/>
    <col min="240" max="240" width="5.140625" style="2" customWidth="1"/>
    <col min="241" max="241" width="32.42578125" style="2" customWidth="1"/>
    <col min="242" max="244" width="10.28515625" style="2" customWidth="1"/>
    <col min="245" max="246" width="12.42578125" style="2" customWidth="1"/>
    <col min="247" max="247" width="11.28515625" style="2" customWidth="1"/>
    <col min="248" max="248" width="12.42578125" style="2" customWidth="1"/>
    <col min="249" max="249" width="11.28515625" style="2" customWidth="1"/>
    <col min="250" max="250" width="12.42578125" style="2" customWidth="1"/>
    <col min="251" max="251" width="11.28515625" style="2" customWidth="1"/>
    <col min="252" max="252" width="12.42578125" style="2" customWidth="1"/>
    <col min="253" max="253" width="11.28515625" style="2" customWidth="1"/>
    <col min="254" max="254" width="12.42578125" style="2" customWidth="1"/>
    <col min="255" max="255" width="11.28515625" style="2" customWidth="1"/>
    <col min="256" max="256" width="14.140625" style="2" customWidth="1"/>
    <col min="257" max="257" width="10.28515625" style="2" customWidth="1"/>
    <col min="258" max="258" width="17.140625" style="2" customWidth="1"/>
    <col min="259" max="259" width="12" style="2" customWidth="1"/>
    <col min="260" max="260" width="14.140625" style="2" customWidth="1"/>
    <col min="261" max="261" width="10.28515625" style="2" customWidth="1"/>
    <col min="262" max="262" width="17.140625" style="2" customWidth="1"/>
    <col min="263" max="263" width="12" style="2" customWidth="1"/>
    <col min="264" max="264" width="10.7109375" style="2" customWidth="1"/>
    <col min="265" max="267" width="0" style="2" hidden="1" customWidth="1"/>
    <col min="268" max="495" width="9.140625" style="2"/>
    <col min="496" max="496" width="5.140625" style="2" customWidth="1"/>
    <col min="497" max="497" width="32.42578125" style="2" customWidth="1"/>
    <col min="498" max="500" width="10.28515625" style="2" customWidth="1"/>
    <col min="501" max="502" width="12.42578125" style="2" customWidth="1"/>
    <col min="503" max="503" width="11.28515625" style="2" customWidth="1"/>
    <col min="504" max="504" width="12.42578125" style="2" customWidth="1"/>
    <col min="505" max="505" width="11.28515625" style="2" customWidth="1"/>
    <col min="506" max="506" width="12.42578125" style="2" customWidth="1"/>
    <col min="507" max="507" width="11.28515625" style="2" customWidth="1"/>
    <col min="508" max="508" width="12.42578125" style="2" customWidth="1"/>
    <col min="509" max="509" width="11.28515625" style="2" customWidth="1"/>
    <col min="510" max="510" width="12.42578125" style="2" customWidth="1"/>
    <col min="511" max="511" width="11.28515625" style="2" customWidth="1"/>
    <col min="512" max="512" width="14.140625" style="2" customWidth="1"/>
    <col min="513" max="513" width="10.28515625" style="2" customWidth="1"/>
    <col min="514" max="514" width="17.140625" style="2" customWidth="1"/>
    <col min="515" max="515" width="12" style="2" customWidth="1"/>
    <col min="516" max="516" width="14.140625" style="2" customWidth="1"/>
    <col min="517" max="517" width="10.28515625" style="2" customWidth="1"/>
    <col min="518" max="518" width="17.140625" style="2" customWidth="1"/>
    <col min="519" max="519" width="12" style="2" customWidth="1"/>
    <col min="520" max="520" width="10.7109375" style="2" customWidth="1"/>
    <col min="521" max="523" width="0" style="2" hidden="1" customWidth="1"/>
    <col min="524" max="751" width="9.140625" style="2"/>
    <col min="752" max="752" width="5.140625" style="2" customWidth="1"/>
    <col min="753" max="753" width="32.42578125" style="2" customWidth="1"/>
    <col min="754" max="756" width="10.28515625" style="2" customWidth="1"/>
    <col min="757" max="758" width="12.42578125" style="2" customWidth="1"/>
    <col min="759" max="759" width="11.28515625" style="2" customWidth="1"/>
    <col min="760" max="760" width="12.42578125" style="2" customWidth="1"/>
    <col min="761" max="761" width="11.28515625" style="2" customWidth="1"/>
    <col min="762" max="762" width="12.42578125" style="2" customWidth="1"/>
    <col min="763" max="763" width="11.28515625" style="2" customWidth="1"/>
    <col min="764" max="764" width="12.42578125" style="2" customWidth="1"/>
    <col min="765" max="765" width="11.28515625" style="2" customWidth="1"/>
    <col min="766" max="766" width="12.42578125" style="2" customWidth="1"/>
    <col min="767" max="767" width="11.28515625" style="2" customWidth="1"/>
    <col min="768" max="768" width="14.140625" style="2" customWidth="1"/>
    <col min="769" max="769" width="10.28515625" style="2" customWidth="1"/>
    <col min="770" max="770" width="17.140625" style="2" customWidth="1"/>
    <col min="771" max="771" width="12" style="2" customWidth="1"/>
    <col min="772" max="772" width="14.140625" style="2" customWidth="1"/>
    <col min="773" max="773" width="10.28515625" style="2" customWidth="1"/>
    <col min="774" max="774" width="17.140625" style="2" customWidth="1"/>
    <col min="775" max="775" width="12" style="2" customWidth="1"/>
    <col min="776" max="776" width="10.7109375" style="2" customWidth="1"/>
    <col min="777" max="779" width="0" style="2" hidden="1" customWidth="1"/>
    <col min="780" max="1007" width="9.140625" style="2"/>
    <col min="1008" max="1008" width="5.140625" style="2" customWidth="1"/>
    <col min="1009" max="1009" width="32.42578125" style="2" customWidth="1"/>
    <col min="1010" max="1012" width="10.28515625" style="2" customWidth="1"/>
    <col min="1013" max="1014" width="12.42578125" style="2" customWidth="1"/>
    <col min="1015" max="1015" width="11.28515625" style="2" customWidth="1"/>
    <col min="1016" max="1016" width="12.42578125" style="2" customWidth="1"/>
    <col min="1017" max="1017" width="11.28515625" style="2" customWidth="1"/>
    <col min="1018" max="1018" width="12.42578125" style="2" customWidth="1"/>
    <col min="1019" max="1019" width="11.28515625" style="2" customWidth="1"/>
    <col min="1020" max="1020" width="12.42578125" style="2" customWidth="1"/>
    <col min="1021" max="1021" width="11.28515625" style="2" customWidth="1"/>
    <col min="1022" max="1022" width="12.42578125" style="2" customWidth="1"/>
    <col min="1023" max="1023" width="11.28515625" style="2" customWidth="1"/>
    <col min="1024" max="1024" width="14.140625" style="2" customWidth="1"/>
    <col min="1025" max="1025" width="10.28515625" style="2" customWidth="1"/>
    <col min="1026" max="1026" width="17.140625" style="2" customWidth="1"/>
    <col min="1027" max="1027" width="12" style="2" customWidth="1"/>
    <col min="1028" max="1028" width="14.140625" style="2" customWidth="1"/>
    <col min="1029" max="1029" width="10.28515625" style="2" customWidth="1"/>
    <col min="1030" max="1030" width="17.140625" style="2" customWidth="1"/>
    <col min="1031" max="1031" width="12" style="2" customWidth="1"/>
    <col min="1032" max="1032" width="10.7109375" style="2" customWidth="1"/>
    <col min="1033" max="1035" width="0" style="2" hidden="1" customWidth="1"/>
    <col min="1036" max="1263" width="9.140625" style="2"/>
    <col min="1264" max="1264" width="5.140625" style="2" customWidth="1"/>
    <col min="1265" max="1265" width="32.42578125" style="2" customWidth="1"/>
    <col min="1266" max="1268" width="10.28515625" style="2" customWidth="1"/>
    <col min="1269" max="1270" width="12.42578125" style="2" customWidth="1"/>
    <col min="1271" max="1271" width="11.28515625" style="2" customWidth="1"/>
    <col min="1272" max="1272" width="12.42578125" style="2" customWidth="1"/>
    <col min="1273" max="1273" width="11.28515625" style="2" customWidth="1"/>
    <col min="1274" max="1274" width="12.42578125" style="2" customWidth="1"/>
    <col min="1275" max="1275" width="11.28515625" style="2" customWidth="1"/>
    <col min="1276" max="1276" width="12.42578125" style="2" customWidth="1"/>
    <col min="1277" max="1277" width="11.28515625" style="2" customWidth="1"/>
    <col min="1278" max="1278" width="12.42578125" style="2" customWidth="1"/>
    <col min="1279" max="1279" width="11.28515625" style="2" customWidth="1"/>
    <col min="1280" max="1280" width="14.140625" style="2" customWidth="1"/>
    <col min="1281" max="1281" width="10.28515625" style="2" customWidth="1"/>
    <col min="1282" max="1282" width="17.140625" style="2" customWidth="1"/>
    <col min="1283" max="1283" width="12" style="2" customWidth="1"/>
    <col min="1284" max="1284" width="14.140625" style="2" customWidth="1"/>
    <col min="1285" max="1285" width="10.28515625" style="2" customWidth="1"/>
    <col min="1286" max="1286" width="17.140625" style="2" customWidth="1"/>
    <col min="1287" max="1287" width="12" style="2" customWidth="1"/>
    <col min="1288" max="1288" width="10.7109375" style="2" customWidth="1"/>
    <col min="1289" max="1291" width="0" style="2" hidden="1" customWidth="1"/>
    <col min="1292" max="1519" width="9.140625" style="2"/>
    <col min="1520" max="1520" width="5.140625" style="2" customWidth="1"/>
    <col min="1521" max="1521" width="32.42578125" style="2" customWidth="1"/>
    <col min="1522" max="1524" width="10.28515625" style="2" customWidth="1"/>
    <col min="1525" max="1526" width="12.42578125" style="2" customWidth="1"/>
    <col min="1527" max="1527" width="11.28515625" style="2" customWidth="1"/>
    <col min="1528" max="1528" width="12.42578125" style="2" customWidth="1"/>
    <col min="1529" max="1529" width="11.28515625" style="2" customWidth="1"/>
    <col min="1530" max="1530" width="12.42578125" style="2" customWidth="1"/>
    <col min="1531" max="1531" width="11.28515625" style="2" customWidth="1"/>
    <col min="1532" max="1532" width="12.42578125" style="2" customWidth="1"/>
    <col min="1533" max="1533" width="11.28515625" style="2" customWidth="1"/>
    <col min="1534" max="1534" width="12.42578125" style="2" customWidth="1"/>
    <col min="1535" max="1535" width="11.28515625" style="2" customWidth="1"/>
    <col min="1536" max="1536" width="14.140625" style="2" customWidth="1"/>
    <col min="1537" max="1537" width="10.28515625" style="2" customWidth="1"/>
    <col min="1538" max="1538" width="17.140625" style="2" customWidth="1"/>
    <col min="1539" max="1539" width="12" style="2" customWidth="1"/>
    <col min="1540" max="1540" width="14.140625" style="2" customWidth="1"/>
    <col min="1541" max="1541" width="10.28515625" style="2" customWidth="1"/>
    <col min="1542" max="1542" width="17.140625" style="2" customWidth="1"/>
    <col min="1543" max="1543" width="12" style="2" customWidth="1"/>
    <col min="1544" max="1544" width="10.7109375" style="2" customWidth="1"/>
    <col min="1545" max="1547" width="0" style="2" hidden="1" customWidth="1"/>
    <col min="1548" max="1775" width="9.140625" style="2"/>
    <col min="1776" max="1776" width="5.140625" style="2" customWidth="1"/>
    <col min="1777" max="1777" width="32.42578125" style="2" customWidth="1"/>
    <col min="1778" max="1780" width="10.28515625" style="2" customWidth="1"/>
    <col min="1781" max="1782" width="12.42578125" style="2" customWidth="1"/>
    <col min="1783" max="1783" width="11.28515625" style="2" customWidth="1"/>
    <col min="1784" max="1784" width="12.42578125" style="2" customWidth="1"/>
    <col min="1785" max="1785" width="11.28515625" style="2" customWidth="1"/>
    <col min="1786" max="1786" width="12.42578125" style="2" customWidth="1"/>
    <col min="1787" max="1787" width="11.28515625" style="2" customWidth="1"/>
    <col min="1788" max="1788" width="12.42578125" style="2" customWidth="1"/>
    <col min="1789" max="1789" width="11.28515625" style="2" customWidth="1"/>
    <col min="1790" max="1790" width="12.42578125" style="2" customWidth="1"/>
    <col min="1791" max="1791" width="11.28515625" style="2" customWidth="1"/>
    <col min="1792" max="1792" width="14.140625" style="2" customWidth="1"/>
    <col min="1793" max="1793" width="10.28515625" style="2" customWidth="1"/>
    <col min="1794" max="1794" width="17.140625" style="2" customWidth="1"/>
    <col min="1795" max="1795" width="12" style="2" customWidth="1"/>
    <col min="1796" max="1796" width="14.140625" style="2" customWidth="1"/>
    <col min="1797" max="1797" width="10.28515625" style="2" customWidth="1"/>
    <col min="1798" max="1798" width="17.140625" style="2" customWidth="1"/>
    <col min="1799" max="1799" width="12" style="2" customWidth="1"/>
    <col min="1800" max="1800" width="10.7109375" style="2" customWidth="1"/>
    <col min="1801" max="1803" width="0" style="2" hidden="1" customWidth="1"/>
    <col min="1804" max="2031" width="9.140625" style="2"/>
    <col min="2032" max="2032" width="5.140625" style="2" customWidth="1"/>
    <col min="2033" max="2033" width="32.42578125" style="2" customWidth="1"/>
    <col min="2034" max="2036" width="10.28515625" style="2" customWidth="1"/>
    <col min="2037" max="2038" width="12.42578125" style="2" customWidth="1"/>
    <col min="2039" max="2039" width="11.28515625" style="2" customWidth="1"/>
    <col min="2040" max="2040" width="12.42578125" style="2" customWidth="1"/>
    <col min="2041" max="2041" width="11.28515625" style="2" customWidth="1"/>
    <col min="2042" max="2042" width="12.42578125" style="2" customWidth="1"/>
    <col min="2043" max="2043" width="11.28515625" style="2" customWidth="1"/>
    <col min="2044" max="2044" width="12.42578125" style="2" customWidth="1"/>
    <col min="2045" max="2045" width="11.28515625" style="2" customWidth="1"/>
    <col min="2046" max="2046" width="12.42578125" style="2" customWidth="1"/>
    <col min="2047" max="2047" width="11.28515625" style="2" customWidth="1"/>
    <col min="2048" max="2048" width="14.140625" style="2" customWidth="1"/>
    <col min="2049" max="2049" width="10.28515625" style="2" customWidth="1"/>
    <col min="2050" max="2050" width="17.140625" style="2" customWidth="1"/>
    <col min="2051" max="2051" width="12" style="2" customWidth="1"/>
    <col min="2052" max="2052" width="14.140625" style="2" customWidth="1"/>
    <col min="2053" max="2053" width="10.28515625" style="2" customWidth="1"/>
    <col min="2054" max="2054" width="17.140625" style="2" customWidth="1"/>
    <col min="2055" max="2055" width="12" style="2" customWidth="1"/>
    <col min="2056" max="2056" width="10.7109375" style="2" customWidth="1"/>
    <col min="2057" max="2059" width="0" style="2" hidden="1" customWidth="1"/>
    <col min="2060" max="2287" width="9.140625" style="2"/>
    <col min="2288" max="2288" width="5.140625" style="2" customWidth="1"/>
    <col min="2289" max="2289" width="32.42578125" style="2" customWidth="1"/>
    <col min="2290" max="2292" width="10.28515625" style="2" customWidth="1"/>
    <col min="2293" max="2294" width="12.42578125" style="2" customWidth="1"/>
    <col min="2295" max="2295" width="11.28515625" style="2" customWidth="1"/>
    <col min="2296" max="2296" width="12.42578125" style="2" customWidth="1"/>
    <col min="2297" max="2297" width="11.28515625" style="2" customWidth="1"/>
    <col min="2298" max="2298" width="12.42578125" style="2" customWidth="1"/>
    <col min="2299" max="2299" width="11.28515625" style="2" customWidth="1"/>
    <col min="2300" max="2300" width="12.42578125" style="2" customWidth="1"/>
    <col min="2301" max="2301" width="11.28515625" style="2" customWidth="1"/>
    <col min="2302" max="2302" width="12.42578125" style="2" customWidth="1"/>
    <col min="2303" max="2303" width="11.28515625" style="2" customWidth="1"/>
    <col min="2304" max="2304" width="14.140625" style="2" customWidth="1"/>
    <col min="2305" max="2305" width="10.28515625" style="2" customWidth="1"/>
    <col min="2306" max="2306" width="17.140625" style="2" customWidth="1"/>
    <col min="2307" max="2307" width="12" style="2" customWidth="1"/>
    <col min="2308" max="2308" width="14.140625" style="2" customWidth="1"/>
    <col min="2309" max="2309" width="10.28515625" style="2" customWidth="1"/>
    <col min="2310" max="2310" width="17.140625" style="2" customWidth="1"/>
    <col min="2311" max="2311" width="12" style="2" customWidth="1"/>
    <col min="2312" max="2312" width="10.7109375" style="2" customWidth="1"/>
    <col min="2313" max="2315" width="0" style="2" hidden="1" customWidth="1"/>
    <col min="2316" max="2543" width="9.140625" style="2"/>
    <col min="2544" max="2544" width="5.140625" style="2" customWidth="1"/>
    <col min="2545" max="2545" width="32.42578125" style="2" customWidth="1"/>
    <col min="2546" max="2548" width="10.28515625" style="2" customWidth="1"/>
    <col min="2549" max="2550" width="12.42578125" style="2" customWidth="1"/>
    <col min="2551" max="2551" width="11.28515625" style="2" customWidth="1"/>
    <col min="2552" max="2552" width="12.42578125" style="2" customWidth="1"/>
    <col min="2553" max="2553" width="11.28515625" style="2" customWidth="1"/>
    <col min="2554" max="2554" width="12.42578125" style="2" customWidth="1"/>
    <col min="2555" max="2555" width="11.28515625" style="2" customWidth="1"/>
    <col min="2556" max="2556" width="12.42578125" style="2" customWidth="1"/>
    <col min="2557" max="2557" width="11.28515625" style="2" customWidth="1"/>
    <col min="2558" max="2558" width="12.42578125" style="2" customWidth="1"/>
    <col min="2559" max="2559" width="11.28515625" style="2" customWidth="1"/>
    <col min="2560" max="2560" width="14.140625" style="2" customWidth="1"/>
    <col min="2561" max="2561" width="10.28515625" style="2" customWidth="1"/>
    <col min="2562" max="2562" width="17.140625" style="2" customWidth="1"/>
    <col min="2563" max="2563" width="12" style="2" customWidth="1"/>
    <col min="2564" max="2564" width="14.140625" style="2" customWidth="1"/>
    <col min="2565" max="2565" width="10.28515625" style="2" customWidth="1"/>
    <col min="2566" max="2566" width="17.140625" style="2" customWidth="1"/>
    <col min="2567" max="2567" width="12" style="2" customWidth="1"/>
    <col min="2568" max="2568" width="10.7109375" style="2" customWidth="1"/>
    <col min="2569" max="2571" width="0" style="2" hidden="1" customWidth="1"/>
    <col min="2572" max="2799" width="9.140625" style="2"/>
    <col min="2800" max="2800" width="5.140625" style="2" customWidth="1"/>
    <col min="2801" max="2801" width="32.42578125" style="2" customWidth="1"/>
    <col min="2802" max="2804" width="10.28515625" style="2" customWidth="1"/>
    <col min="2805" max="2806" width="12.42578125" style="2" customWidth="1"/>
    <col min="2807" max="2807" width="11.28515625" style="2" customWidth="1"/>
    <col min="2808" max="2808" width="12.42578125" style="2" customWidth="1"/>
    <col min="2809" max="2809" width="11.28515625" style="2" customWidth="1"/>
    <col min="2810" max="2810" width="12.42578125" style="2" customWidth="1"/>
    <col min="2811" max="2811" width="11.28515625" style="2" customWidth="1"/>
    <col min="2812" max="2812" width="12.42578125" style="2" customWidth="1"/>
    <col min="2813" max="2813" width="11.28515625" style="2" customWidth="1"/>
    <col min="2814" max="2814" width="12.42578125" style="2" customWidth="1"/>
    <col min="2815" max="2815" width="11.28515625" style="2" customWidth="1"/>
    <col min="2816" max="2816" width="14.140625" style="2" customWidth="1"/>
    <col min="2817" max="2817" width="10.28515625" style="2" customWidth="1"/>
    <col min="2818" max="2818" width="17.140625" style="2" customWidth="1"/>
    <col min="2819" max="2819" width="12" style="2" customWidth="1"/>
    <col min="2820" max="2820" width="14.140625" style="2" customWidth="1"/>
    <col min="2821" max="2821" width="10.28515625" style="2" customWidth="1"/>
    <col min="2822" max="2822" width="17.140625" style="2" customWidth="1"/>
    <col min="2823" max="2823" width="12" style="2" customWidth="1"/>
    <col min="2824" max="2824" width="10.7109375" style="2" customWidth="1"/>
    <col min="2825" max="2827" width="0" style="2" hidden="1" customWidth="1"/>
    <col min="2828" max="3055" width="9.140625" style="2"/>
    <col min="3056" max="3056" width="5.140625" style="2" customWidth="1"/>
    <col min="3057" max="3057" width="32.42578125" style="2" customWidth="1"/>
    <col min="3058" max="3060" width="10.28515625" style="2" customWidth="1"/>
    <col min="3061" max="3062" width="12.42578125" style="2" customWidth="1"/>
    <col min="3063" max="3063" width="11.28515625" style="2" customWidth="1"/>
    <col min="3064" max="3064" width="12.42578125" style="2" customWidth="1"/>
    <col min="3065" max="3065" width="11.28515625" style="2" customWidth="1"/>
    <col min="3066" max="3066" width="12.42578125" style="2" customWidth="1"/>
    <col min="3067" max="3067" width="11.28515625" style="2" customWidth="1"/>
    <col min="3068" max="3068" width="12.42578125" style="2" customWidth="1"/>
    <col min="3069" max="3069" width="11.28515625" style="2" customWidth="1"/>
    <col min="3070" max="3070" width="12.42578125" style="2" customWidth="1"/>
    <col min="3071" max="3071" width="11.28515625" style="2" customWidth="1"/>
    <col min="3072" max="3072" width="14.140625" style="2" customWidth="1"/>
    <col min="3073" max="3073" width="10.28515625" style="2" customWidth="1"/>
    <col min="3074" max="3074" width="17.140625" style="2" customWidth="1"/>
    <col min="3075" max="3075" width="12" style="2" customWidth="1"/>
    <col min="3076" max="3076" width="14.140625" style="2" customWidth="1"/>
    <col min="3077" max="3077" width="10.28515625" style="2" customWidth="1"/>
    <col min="3078" max="3078" width="17.140625" style="2" customWidth="1"/>
    <col min="3079" max="3079" width="12" style="2" customWidth="1"/>
    <col min="3080" max="3080" width="10.7109375" style="2" customWidth="1"/>
    <col min="3081" max="3083" width="0" style="2" hidden="1" customWidth="1"/>
    <col min="3084" max="3311" width="9.140625" style="2"/>
    <col min="3312" max="3312" width="5.140625" style="2" customWidth="1"/>
    <col min="3313" max="3313" width="32.42578125" style="2" customWidth="1"/>
    <col min="3314" max="3316" width="10.28515625" style="2" customWidth="1"/>
    <col min="3317" max="3318" width="12.42578125" style="2" customWidth="1"/>
    <col min="3319" max="3319" width="11.28515625" style="2" customWidth="1"/>
    <col min="3320" max="3320" width="12.42578125" style="2" customWidth="1"/>
    <col min="3321" max="3321" width="11.28515625" style="2" customWidth="1"/>
    <col min="3322" max="3322" width="12.42578125" style="2" customWidth="1"/>
    <col min="3323" max="3323" width="11.28515625" style="2" customWidth="1"/>
    <col min="3324" max="3324" width="12.42578125" style="2" customWidth="1"/>
    <col min="3325" max="3325" width="11.28515625" style="2" customWidth="1"/>
    <col min="3326" max="3326" width="12.42578125" style="2" customWidth="1"/>
    <col min="3327" max="3327" width="11.28515625" style="2" customWidth="1"/>
    <col min="3328" max="3328" width="14.140625" style="2" customWidth="1"/>
    <col min="3329" max="3329" width="10.28515625" style="2" customWidth="1"/>
    <col min="3330" max="3330" width="17.140625" style="2" customWidth="1"/>
    <col min="3331" max="3331" width="12" style="2" customWidth="1"/>
    <col min="3332" max="3332" width="14.140625" style="2" customWidth="1"/>
    <col min="3333" max="3333" width="10.28515625" style="2" customWidth="1"/>
    <col min="3334" max="3334" width="17.140625" style="2" customWidth="1"/>
    <col min="3335" max="3335" width="12" style="2" customWidth="1"/>
    <col min="3336" max="3336" width="10.7109375" style="2" customWidth="1"/>
    <col min="3337" max="3339" width="0" style="2" hidden="1" customWidth="1"/>
    <col min="3340" max="3567" width="9.140625" style="2"/>
    <col min="3568" max="3568" width="5.140625" style="2" customWidth="1"/>
    <col min="3569" max="3569" width="32.42578125" style="2" customWidth="1"/>
    <col min="3570" max="3572" width="10.28515625" style="2" customWidth="1"/>
    <col min="3573" max="3574" width="12.42578125" style="2" customWidth="1"/>
    <col min="3575" max="3575" width="11.28515625" style="2" customWidth="1"/>
    <col min="3576" max="3576" width="12.42578125" style="2" customWidth="1"/>
    <col min="3577" max="3577" width="11.28515625" style="2" customWidth="1"/>
    <col min="3578" max="3578" width="12.42578125" style="2" customWidth="1"/>
    <col min="3579" max="3579" width="11.28515625" style="2" customWidth="1"/>
    <col min="3580" max="3580" width="12.42578125" style="2" customWidth="1"/>
    <col min="3581" max="3581" width="11.28515625" style="2" customWidth="1"/>
    <col min="3582" max="3582" width="12.42578125" style="2" customWidth="1"/>
    <col min="3583" max="3583" width="11.28515625" style="2" customWidth="1"/>
    <col min="3584" max="3584" width="14.140625" style="2" customWidth="1"/>
    <col min="3585" max="3585" width="10.28515625" style="2" customWidth="1"/>
    <col min="3586" max="3586" width="17.140625" style="2" customWidth="1"/>
    <col min="3587" max="3587" width="12" style="2" customWidth="1"/>
    <col min="3588" max="3588" width="14.140625" style="2" customWidth="1"/>
    <col min="3589" max="3589" width="10.28515625" style="2" customWidth="1"/>
    <col min="3590" max="3590" width="17.140625" style="2" customWidth="1"/>
    <col min="3591" max="3591" width="12" style="2" customWidth="1"/>
    <col min="3592" max="3592" width="10.7109375" style="2" customWidth="1"/>
    <col min="3593" max="3595" width="0" style="2" hidden="1" customWidth="1"/>
    <col min="3596" max="3823" width="9.140625" style="2"/>
    <col min="3824" max="3824" width="5.140625" style="2" customWidth="1"/>
    <col min="3825" max="3825" width="32.42578125" style="2" customWidth="1"/>
    <col min="3826" max="3828" width="10.28515625" style="2" customWidth="1"/>
    <col min="3829" max="3830" width="12.42578125" style="2" customWidth="1"/>
    <col min="3831" max="3831" width="11.28515625" style="2" customWidth="1"/>
    <col min="3832" max="3832" width="12.42578125" style="2" customWidth="1"/>
    <col min="3833" max="3833" width="11.28515625" style="2" customWidth="1"/>
    <col min="3834" max="3834" width="12.42578125" style="2" customWidth="1"/>
    <col min="3835" max="3835" width="11.28515625" style="2" customWidth="1"/>
    <col min="3836" max="3836" width="12.42578125" style="2" customWidth="1"/>
    <col min="3837" max="3837" width="11.28515625" style="2" customWidth="1"/>
    <col min="3838" max="3838" width="12.42578125" style="2" customWidth="1"/>
    <col min="3839" max="3839" width="11.28515625" style="2" customWidth="1"/>
    <col min="3840" max="3840" width="14.140625" style="2" customWidth="1"/>
    <col min="3841" max="3841" width="10.28515625" style="2" customWidth="1"/>
    <col min="3842" max="3842" width="17.140625" style="2" customWidth="1"/>
    <col min="3843" max="3843" width="12" style="2" customWidth="1"/>
    <col min="3844" max="3844" width="14.140625" style="2" customWidth="1"/>
    <col min="3845" max="3845" width="10.28515625" style="2" customWidth="1"/>
    <col min="3846" max="3846" width="17.140625" style="2" customWidth="1"/>
    <col min="3847" max="3847" width="12" style="2" customWidth="1"/>
    <col min="3848" max="3848" width="10.7109375" style="2" customWidth="1"/>
    <col min="3849" max="3851" width="0" style="2" hidden="1" customWidth="1"/>
    <col min="3852" max="4079" width="9.140625" style="2"/>
    <col min="4080" max="4080" width="5.140625" style="2" customWidth="1"/>
    <col min="4081" max="4081" width="32.42578125" style="2" customWidth="1"/>
    <col min="4082" max="4084" width="10.28515625" style="2" customWidth="1"/>
    <col min="4085" max="4086" width="12.42578125" style="2" customWidth="1"/>
    <col min="4087" max="4087" width="11.28515625" style="2" customWidth="1"/>
    <col min="4088" max="4088" width="12.42578125" style="2" customWidth="1"/>
    <col min="4089" max="4089" width="11.28515625" style="2" customWidth="1"/>
    <col min="4090" max="4090" width="12.42578125" style="2" customWidth="1"/>
    <col min="4091" max="4091" width="11.28515625" style="2" customWidth="1"/>
    <col min="4092" max="4092" width="12.42578125" style="2" customWidth="1"/>
    <col min="4093" max="4093" width="11.28515625" style="2" customWidth="1"/>
    <col min="4094" max="4094" width="12.42578125" style="2" customWidth="1"/>
    <col min="4095" max="4095" width="11.28515625" style="2" customWidth="1"/>
    <col min="4096" max="4096" width="14.140625" style="2" customWidth="1"/>
    <col min="4097" max="4097" width="10.28515625" style="2" customWidth="1"/>
    <col min="4098" max="4098" width="17.140625" style="2" customWidth="1"/>
    <col min="4099" max="4099" width="12" style="2" customWidth="1"/>
    <col min="4100" max="4100" width="14.140625" style="2" customWidth="1"/>
    <col min="4101" max="4101" width="10.28515625" style="2" customWidth="1"/>
    <col min="4102" max="4102" width="17.140625" style="2" customWidth="1"/>
    <col min="4103" max="4103" width="12" style="2" customWidth="1"/>
    <col min="4104" max="4104" width="10.7109375" style="2" customWidth="1"/>
    <col min="4105" max="4107" width="0" style="2" hidden="1" customWidth="1"/>
    <col min="4108" max="4335" width="9.140625" style="2"/>
    <col min="4336" max="4336" width="5.140625" style="2" customWidth="1"/>
    <col min="4337" max="4337" width="32.42578125" style="2" customWidth="1"/>
    <col min="4338" max="4340" width="10.28515625" style="2" customWidth="1"/>
    <col min="4341" max="4342" width="12.42578125" style="2" customWidth="1"/>
    <col min="4343" max="4343" width="11.28515625" style="2" customWidth="1"/>
    <col min="4344" max="4344" width="12.42578125" style="2" customWidth="1"/>
    <col min="4345" max="4345" width="11.28515625" style="2" customWidth="1"/>
    <col min="4346" max="4346" width="12.42578125" style="2" customWidth="1"/>
    <col min="4347" max="4347" width="11.28515625" style="2" customWidth="1"/>
    <col min="4348" max="4348" width="12.42578125" style="2" customWidth="1"/>
    <col min="4349" max="4349" width="11.28515625" style="2" customWidth="1"/>
    <col min="4350" max="4350" width="12.42578125" style="2" customWidth="1"/>
    <col min="4351" max="4351" width="11.28515625" style="2" customWidth="1"/>
    <col min="4352" max="4352" width="14.140625" style="2" customWidth="1"/>
    <col min="4353" max="4353" width="10.28515625" style="2" customWidth="1"/>
    <col min="4354" max="4354" width="17.140625" style="2" customWidth="1"/>
    <col min="4355" max="4355" width="12" style="2" customWidth="1"/>
    <col min="4356" max="4356" width="14.140625" style="2" customWidth="1"/>
    <col min="4357" max="4357" width="10.28515625" style="2" customWidth="1"/>
    <col min="4358" max="4358" width="17.140625" style="2" customWidth="1"/>
    <col min="4359" max="4359" width="12" style="2" customWidth="1"/>
    <col min="4360" max="4360" width="10.7109375" style="2" customWidth="1"/>
    <col min="4361" max="4363" width="0" style="2" hidden="1" customWidth="1"/>
    <col min="4364" max="4591" width="9.140625" style="2"/>
    <col min="4592" max="4592" width="5.140625" style="2" customWidth="1"/>
    <col min="4593" max="4593" width="32.42578125" style="2" customWidth="1"/>
    <col min="4594" max="4596" width="10.28515625" style="2" customWidth="1"/>
    <col min="4597" max="4598" width="12.42578125" style="2" customWidth="1"/>
    <col min="4599" max="4599" width="11.28515625" style="2" customWidth="1"/>
    <col min="4600" max="4600" width="12.42578125" style="2" customWidth="1"/>
    <col min="4601" max="4601" width="11.28515625" style="2" customWidth="1"/>
    <col min="4602" max="4602" width="12.42578125" style="2" customWidth="1"/>
    <col min="4603" max="4603" width="11.28515625" style="2" customWidth="1"/>
    <col min="4604" max="4604" width="12.42578125" style="2" customWidth="1"/>
    <col min="4605" max="4605" width="11.28515625" style="2" customWidth="1"/>
    <col min="4606" max="4606" width="12.42578125" style="2" customWidth="1"/>
    <col min="4607" max="4607" width="11.28515625" style="2" customWidth="1"/>
    <col min="4608" max="4608" width="14.140625" style="2" customWidth="1"/>
    <col min="4609" max="4609" width="10.28515625" style="2" customWidth="1"/>
    <col min="4610" max="4610" width="17.140625" style="2" customWidth="1"/>
    <col min="4611" max="4611" width="12" style="2" customWidth="1"/>
    <col min="4612" max="4612" width="14.140625" style="2" customWidth="1"/>
    <col min="4613" max="4613" width="10.28515625" style="2" customWidth="1"/>
    <col min="4614" max="4614" width="17.140625" style="2" customWidth="1"/>
    <col min="4615" max="4615" width="12" style="2" customWidth="1"/>
    <col min="4616" max="4616" width="10.7109375" style="2" customWidth="1"/>
    <col min="4617" max="4619" width="0" style="2" hidden="1" customWidth="1"/>
    <col min="4620" max="4847" width="9.140625" style="2"/>
    <col min="4848" max="4848" width="5.140625" style="2" customWidth="1"/>
    <col min="4849" max="4849" width="32.42578125" style="2" customWidth="1"/>
    <col min="4850" max="4852" width="10.28515625" style="2" customWidth="1"/>
    <col min="4853" max="4854" width="12.42578125" style="2" customWidth="1"/>
    <col min="4855" max="4855" width="11.28515625" style="2" customWidth="1"/>
    <col min="4856" max="4856" width="12.42578125" style="2" customWidth="1"/>
    <col min="4857" max="4857" width="11.28515625" style="2" customWidth="1"/>
    <col min="4858" max="4858" width="12.42578125" style="2" customWidth="1"/>
    <col min="4859" max="4859" width="11.28515625" style="2" customWidth="1"/>
    <col min="4860" max="4860" width="12.42578125" style="2" customWidth="1"/>
    <col min="4861" max="4861" width="11.28515625" style="2" customWidth="1"/>
    <col min="4862" max="4862" width="12.42578125" style="2" customWidth="1"/>
    <col min="4863" max="4863" width="11.28515625" style="2" customWidth="1"/>
    <col min="4864" max="4864" width="14.140625" style="2" customWidth="1"/>
    <col min="4865" max="4865" width="10.28515625" style="2" customWidth="1"/>
    <col min="4866" max="4866" width="17.140625" style="2" customWidth="1"/>
    <col min="4867" max="4867" width="12" style="2" customWidth="1"/>
    <col min="4868" max="4868" width="14.140625" style="2" customWidth="1"/>
    <col min="4869" max="4869" width="10.28515625" style="2" customWidth="1"/>
    <col min="4870" max="4870" width="17.140625" style="2" customWidth="1"/>
    <col min="4871" max="4871" width="12" style="2" customWidth="1"/>
    <col min="4872" max="4872" width="10.7109375" style="2" customWidth="1"/>
    <col min="4873" max="4875" width="0" style="2" hidden="1" customWidth="1"/>
    <col min="4876" max="5103" width="9.140625" style="2"/>
    <col min="5104" max="5104" width="5.140625" style="2" customWidth="1"/>
    <col min="5105" max="5105" width="32.42578125" style="2" customWidth="1"/>
    <col min="5106" max="5108" width="10.28515625" style="2" customWidth="1"/>
    <col min="5109" max="5110" width="12.42578125" style="2" customWidth="1"/>
    <col min="5111" max="5111" width="11.28515625" style="2" customWidth="1"/>
    <col min="5112" max="5112" width="12.42578125" style="2" customWidth="1"/>
    <col min="5113" max="5113" width="11.28515625" style="2" customWidth="1"/>
    <col min="5114" max="5114" width="12.42578125" style="2" customWidth="1"/>
    <col min="5115" max="5115" width="11.28515625" style="2" customWidth="1"/>
    <col min="5116" max="5116" width="12.42578125" style="2" customWidth="1"/>
    <col min="5117" max="5117" width="11.28515625" style="2" customWidth="1"/>
    <col min="5118" max="5118" width="12.42578125" style="2" customWidth="1"/>
    <col min="5119" max="5119" width="11.28515625" style="2" customWidth="1"/>
    <col min="5120" max="5120" width="14.140625" style="2" customWidth="1"/>
    <col min="5121" max="5121" width="10.28515625" style="2" customWidth="1"/>
    <col min="5122" max="5122" width="17.140625" style="2" customWidth="1"/>
    <col min="5123" max="5123" width="12" style="2" customWidth="1"/>
    <col min="5124" max="5124" width="14.140625" style="2" customWidth="1"/>
    <col min="5125" max="5125" width="10.28515625" style="2" customWidth="1"/>
    <col min="5126" max="5126" width="17.140625" style="2" customWidth="1"/>
    <col min="5127" max="5127" width="12" style="2" customWidth="1"/>
    <col min="5128" max="5128" width="10.7109375" style="2" customWidth="1"/>
    <col min="5129" max="5131" width="0" style="2" hidden="1" customWidth="1"/>
    <col min="5132" max="5359" width="9.140625" style="2"/>
    <col min="5360" max="5360" width="5.140625" style="2" customWidth="1"/>
    <col min="5361" max="5361" width="32.42578125" style="2" customWidth="1"/>
    <col min="5362" max="5364" width="10.28515625" style="2" customWidth="1"/>
    <col min="5365" max="5366" width="12.42578125" style="2" customWidth="1"/>
    <col min="5367" max="5367" width="11.28515625" style="2" customWidth="1"/>
    <col min="5368" max="5368" width="12.42578125" style="2" customWidth="1"/>
    <col min="5369" max="5369" width="11.28515625" style="2" customWidth="1"/>
    <col min="5370" max="5370" width="12.42578125" style="2" customWidth="1"/>
    <col min="5371" max="5371" width="11.28515625" style="2" customWidth="1"/>
    <col min="5372" max="5372" width="12.42578125" style="2" customWidth="1"/>
    <col min="5373" max="5373" width="11.28515625" style="2" customWidth="1"/>
    <col min="5374" max="5374" width="12.42578125" style="2" customWidth="1"/>
    <col min="5375" max="5375" width="11.28515625" style="2" customWidth="1"/>
    <col min="5376" max="5376" width="14.140625" style="2" customWidth="1"/>
    <col min="5377" max="5377" width="10.28515625" style="2" customWidth="1"/>
    <col min="5378" max="5378" width="17.140625" style="2" customWidth="1"/>
    <col min="5379" max="5379" width="12" style="2" customWidth="1"/>
    <col min="5380" max="5380" width="14.140625" style="2" customWidth="1"/>
    <col min="5381" max="5381" width="10.28515625" style="2" customWidth="1"/>
    <col min="5382" max="5382" width="17.140625" style="2" customWidth="1"/>
    <col min="5383" max="5383" width="12" style="2" customWidth="1"/>
    <col min="5384" max="5384" width="10.7109375" style="2" customWidth="1"/>
    <col min="5385" max="5387" width="0" style="2" hidden="1" customWidth="1"/>
    <col min="5388" max="5615" width="9.140625" style="2"/>
    <col min="5616" max="5616" width="5.140625" style="2" customWidth="1"/>
    <col min="5617" max="5617" width="32.42578125" style="2" customWidth="1"/>
    <col min="5618" max="5620" width="10.28515625" style="2" customWidth="1"/>
    <col min="5621" max="5622" width="12.42578125" style="2" customWidth="1"/>
    <col min="5623" max="5623" width="11.28515625" style="2" customWidth="1"/>
    <col min="5624" max="5624" width="12.42578125" style="2" customWidth="1"/>
    <col min="5625" max="5625" width="11.28515625" style="2" customWidth="1"/>
    <col min="5626" max="5626" width="12.42578125" style="2" customWidth="1"/>
    <col min="5627" max="5627" width="11.28515625" style="2" customWidth="1"/>
    <col min="5628" max="5628" width="12.42578125" style="2" customWidth="1"/>
    <col min="5629" max="5629" width="11.28515625" style="2" customWidth="1"/>
    <col min="5630" max="5630" width="12.42578125" style="2" customWidth="1"/>
    <col min="5631" max="5631" width="11.28515625" style="2" customWidth="1"/>
    <col min="5632" max="5632" width="14.140625" style="2" customWidth="1"/>
    <col min="5633" max="5633" width="10.28515625" style="2" customWidth="1"/>
    <col min="5634" max="5634" width="17.140625" style="2" customWidth="1"/>
    <col min="5635" max="5635" width="12" style="2" customWidth="1"/>
    <col min="5636" max="5636" width="14.140625" style="2" customWidth="1"/>
    <col min="5637" max="5637" width="10.28515625" style="2" customWidth="1"/>
    <col min="5638" max="5638" width="17.140625" style="2" customWidth="1"/>
    <col min="5639" max="5639" width="12" style="2" customWidth="1"/>
    <col min="5640" max="5640" width="10.7109375" style="2" customWidth="1"/>
    <col min="5641" max="5643" width="0" style="2" hidden="1" customWidth="1"/>
    <col min="5644" max="5871" width="9.140625" style="2"/>
    <col min="5872" max="5872" width="5.140625" style="2" customWidth="1"/>
    <col min="5873" max="5873" width="32.42578125" style="2" customWidth="1"/>
    <col min="5874" max="5876" width="10.28515625" style="2" customWidth="1"/>
    <col min="5877" max="5878" width="12.42578125" style="2" customWidth="1"/>
    <col min="5879" max="5879" width="11.28515625" style="2" customWidth="1"/>
    <col min="5880" max="5880" width="12.42578125" style="2" customWidth="1"/>
    <col min="5881" max="5881" width="11.28515625" style="2" customWidth="1"/>
    <col min="5882" max="5882" width="12.42578125" style="2" customWidth="1"/>
    <col min="5883" max="5883" width="11.28515625" style="2" customWidth="1"/>
    <col min="5884" max="5884" width="12.42578125" style="2" customWidth="1"/>
    <col min="5885" max="5885" width="11.28515625" style="2" customWidth="1"/>
    <col min="5886" max="5886" width="12.42578125" style="2" customWidth="1"/>
    <col min="5887" max="5887" width="11.28515625" style="2" customWidth="1"/>
    <col min="5888" max="5888" width="14.140625" style="2" customWidth="1"/>
    <col min="5889" max="5889" width="10.28515625" style="2" customWidth="1"/>
    <col min="5890" max="5890" width="17.140625" style="2" customWidth="1"/>
    <col min="5891" max="5891" width="12" style="2" customWidth="1"/>
    <col min="5892" max="5892" width="14.140625" style="2" customWidth="1"/>
    <col min="5893" max="5893" width="10.28515625" style="2" customWidth="1"/>
    <col min="5894" max="5894" width="17.140625" style="2" customWidth="1"/>
    <col min="5895" max="5895" width="12" style="2" customWidth="1"/>
    <col min="5896" max="5896" width="10.7109375" style="2" customWidth="1"/>
    <col min="5897" max="5899" width="0" style="2" hidden="1" customWidth="1"/>
    <col min="5900" max="6127" width="9.140625" style="2"/>
    <col min="6128" max="6128" width="5.140625" style="2" customWidth="1"/>
    <col min="6129" max="6129" width="32.42578125" style="2" customWidth="1"/>
    <col min="6130" max="6132" width="10.28515625" style="2" customWidth="1"/>
    <col min="6133" max="6134" width="12.42578125" style="2" customWidth="1"/>
    <col min="6135" max="6135" width="11.28515625" style="2" customWidth="1"/>
    <col min="6136" max="6136" width="12.42578125" style="2" customWidth="1"/>
    <col min="6137" max="6137" width="11.28515625" style="2" customWidth="1"/>
    <col min="6138" max="6138" width="12.42578125" style="2" customWidth="1"/>
    <col min="6139" max="6139" width="11.28515625" style="2" customWidth="1"/>
    <col min="6140" max="6140" width="12.42578125" style="2" customWidth="1"/>
    <col min="6141" max="6141" width="11.28515625" style="2" customWidth="1"/>
    <col min="6142" max="6142" width="12.42578125" style="2" customWidth="1"/>
    <col min="6143" max="6143" width="11.28515625" style="2" customWidth="1"/>
    <col min="6144" max="6144" width="14.140625" style="2" customWidth="1"/>
    <col min="6145" max="6145" width="10.28515625" style="2" customWidth="1"/>
    <col min="6146" max="6146" width="17.140625" style="2" customWidth="1"/>
    <col min="6147" max="6147" width="12" style="2" customWidth="1"/>
    <col min="6148" max="6148" width="14.140625" style="2" customWidth="1"/>
    <col min="6149" max="6149" width="10.28515625" style="2" customWidth="1"/>
    <col min="6150" max="6150" width="17.140625" style="2" customWidth="1"/>
    <col min="6151" max="6151" width="12" style="2" customWidth="1"/>
    <col min="6152" max="6152" width="10.7109375" style="2" customWidth="1"/>
    <col min="6153" max="6155" width="0" style="2" hidden="1" customWidth="1"/>
    <col min="6156" max="6383" width="9.140625" style="2"/>
    <col min="6384" max="6384" width="5.140625" style="2" customWidth="1"/>
    <col min="6385" max="6385" width="32.42578125" style="2" customWidth="1"/>
    <col min="6386" max="6388" width="10.28515625" style="2" customWidth="1"/>
    <col min="6389" max="6390" width="12.42578125" style="2" customWidth="1"/>
    <col min="6391" max="6391" width="11.28515625" style="2" customWidth="1"/>
    <col min="6392" max="6392" width="12.42578125" style="2" customWidth="1"/>
    <col min="6393" max="6393" width="11.28515625" style="2" customWidth="1"/>
    <col min="6394" max="6394" width="12.42578125" style="2" customWidth="1"/>
    <col min="6395" max="6395" width="11.28515625" style="2" customWidth="1"/>
    <col min="6396" max="6396" width="12.42578125" style="2" customWidth="1"/>
    <col min="6397" max="6397" width="11.28515625" style="2" customWidth="1"/>
    <col min="6398" max="6398" width="12.42578125" style="2" customWidth="1"/>
    <col min="6399" max="6399" width="11.28515625" style="2" customWidth="1"/>
    <col min="6400" max="6400" width="14.140625" style="2" customWidth="1"/>
    <col min="6401" max="6401" width="10.28515625" style="2" customWidth="1"/>
    <col min="6402" max="6402" width="17.140625" style="2" customWidth="1"/>
    <col min="6403" max="6403" width="12" style="2" customWidth="1"/>
    <col min="6404" max="6404" width="14.140625" style="2" customWidth="1"/>
    <col min="6405" max="6405" width="10.28515625" style="2" customWidth="1"/>
    <col min="6406" max="6406" width="17.140625" style="2" customWidth="1"/>
    <col min="6407" max="6407" width="12" style="2" customWidth="1"/>
    <col min="6408" max="6408" width="10.7109375" style="2" customWidth="1"/>
    <col min="6409" max="6411" width="0" style="2" hidden="1" customWidth="1"/>
    <col min="6412" max="6639" width="9.140625" style="2"/>
    <col min="6640" max="6640" width="5.140625" style="2" customWidth="1"/>
    <col min="6641" max="6641" width="32.42578125" style="2" customWidth="1"/>
    <col min="6642" max="6644" width="10.28515625" style="2" customWidth="1"/>
    <col min="6645" max="6646" width="12.42578125" style="2" customWidth="1"/>
    <col min="6647" max="6647" width="11.28515625" style="2" customWidth="1"/>
    <col min="6648" max="6648" width="12.42578125" style="2" customWidth="1"/>
    <col min="6649" max="6649" width="11.28515625" style="2" customWidth="1"/>
    <col min="6650" max="6650" width="12.42578125" style="2" customWidth="1"/>
    <col min="6651" max="6651" width="11.28515625" style="2" customWidth="1"/>
    <col min="6652" max="6652" width="12.42578125" style="2" customWidth="1"/>
    <col min="6653" max="6653" width="11.28515625" style="2" customWidth="1"/>
    <col min="6654" max="6654" width="12.42578125" style="2" customWidth="1"/>
    <col min="6655" max="6655" width="11.28515625" style="2" customWidth="1"/>
    <col min="6656" max="6656" width="14.140625" style="2" customWidth="1"/>
    <col min="6657" max="6657" width="10.28515625" style="2" customWidth="1"/>
    <col min="6658" max="6658" width="17.140625" style="2" customWidth="1"/>
    <col min="6659" max="6659" width="12" style="2" customWidth="1"/>
    <col min="6660" max="6660" width="14.140625" style="2" customWidth="1"/>
    <col min="6661" max="6661" width="10.28515625" style="2" customWidth="1"/>
    <col min="6662" max="6662" width="17.140625" style="2" customWidth="1"/>
    <col min="6663" max="6663" width="12" style="2" customWidth="1"/>
    <col min="6664" max="6664" width="10.7109375" style="2" customWidth="1"/>
    <col min="6665" max="6667" width="0" style="2" hidden="1" customWidth="1"/>
    <col min="6668" max="6895" width="9.140625" style="2"/>
    <col min="6896" max="6896" width="5.140625" style="2" customWidth="1"/>
    <col min="6897" max="6897" width="32.42578125" style="2" customWidth="1"/>
    <col min="6898" max="6900" width="10.28515625" style="2" customWidth="1"/>
    <col min="6901" max="6902" width="12.42578125" style="2" customWidth="1"/>
    <col min="6903" max="6903" width="11.28515625" style="2" customWidth="1"/>
    <col min="6904" max="6904" width="12.42578125" style="2" customWidth="1"/>
    <col min="6905" max="6905" width="11.28515625" style="2" customWidth="1"/>
    <col min="6906" max="6906" width="12.42578125" style="2" customWidth="1"/>
    <col min="6907" max="6907" width="11.28515625" style="2" customWidth="1"/>
    <col min="6908" max="6908" width="12.42578125" style="2" customWidth="1"/>
    <col min="6909" max="6909" width="11.28515625" style="2" customWidth="1"/>
    <col min="6910" max="6910" width="12.42578125" style="2" customWidth="1"/>
    <col min="6911" max="6911" width="11.28515625" style="2" customWidth="1"/>
    <col min="6912" max="6912" width="14.140625" style="2" customWidth="1"/>
    <col min="6913" max="6913" width="10.28515625" style="2" customWidth="1"/>
    <col min="6914" max="6914" width="17.140625" style="2" customWidth="1"/>
    <col min="6915" max="6915" width="12" style="2" customWidth="1"/>
    <col min="6916" max="6916" width="14.140625" style="2" customWidth="1"/>
    <col min="6917" max="6917" width="10.28515625" style="2" customWidth="1"/>
    <col min="6918" max="6918" width="17.140625" style="2" customWidth="1"/>
    <col min="6919" max="6919" width="12" style="2" customWidth="1"/>
    <col min="6920" max="6920" width="10.7109375" style="2" customWidth="1"/>
    <col min="6921" max="6923" width="0" style="2" hidden="1" customWidth="1"/>
    <col min="6924" max="7151" width="9.140625" style="2"/>
    <col min="7152" max="7152" width="5.140625" style="2" customWidth="1"/>
    <col min="7153" max="7153" width="32.42578125" style="2" customWidth="1"/>
    <col min="7154" max="7156" width="10.28515625" style="2" customWidth="1"/>
    <col min="7157" max="7158" width="12.42578125" style="2" customWidth="1"/>
    <col min="7159" max="7159" width="11.28515625" style="2" customWidth="1"/>
    <col min="7160" max="7160" width="12.42578125" style="2" customWidth="1"/>
    <col min="7161" max="7161" width="11.28515625" style="2" customWidth="1"/>
    <col min="7162" max="7162" width="12.42578125" style="2" customWidth="1"/>
    <col min="7163" max="7163" width="11.28515625" style="2" customWidth="1"/>
    <col min="7164" max="7164" width="12.42578125" style="2" customWidth="1"/>
    <col min="7165" max="7165" width="11.28515625" style="2" customWidth="1"/>
    <col min="7166" max="7166" width="12.42578125" style="2" customWidth="1"/>
    <col min="7167" max="7167" width="11.28515625" style="2" customWidth="1"/>
    <col min="7168" max="7168" width="14.140625" style="2" customWidth="1"/>
    <col min="7169" max="7169" width="10.28515625" style="2" customWidth="1"/>
    <col min="7170" max="7170" width="17.140625" style="2" customWidth="1"/>
    <col min="7171" max="7171" width="12" style="2" customWidth="1"/>
    <col min="7172" max="7172" width="14.140625" style="2" customWidth="1"/>
    <col min="7173" max="7173" width="10.28515625" style="2" customWidth="1"/>
    <col min="7174" max="7174" width="17.140625" style="2" customWidth="1"/>
    <col min="7175" max="7175" width="12" style="2" customWidth="1"/>
    <col min="7176" max="7176" width="10.7109375" style="2" customWidth="1"/>
    <col min="7177" max="7179" width="0" style="2" hidden="1" customWidth="1"/>
    <col min="7180" max="7407" width="9.140625" style="2"/>
    <col min="7408" max="7408" width="5.140625" style="2" customWidth="1"/>
    <col min="7409" max="7409" width="32.42578125" style="2" customWidth="1"/>
    <col min="7410" max="7412" width="10.28515625" style="2" customWidth="1"/>
    <col min="7413" max="7414" width="12.42578125" style="2" customWidth="1"/>
    <col min="7415" max="7415" width="11.28515625" style="2" customWidth="1"/>
    <col min="7416" max="7416" width="12.42578125" style="2" customWidth="1"/>
    <col min="7417" max="7417" width="11.28515625" style="2" customWidth="1"/>
    <col min="7418" max="7418" width="12.42578125" style="2" customWidth="1"/>
    <col min="7419" max="7419" width="11.28515625" style="2" customWidth="1"/>
    <col min="7420" max="7420" width="12.42578125" style="2" customWidth="1"/>
    <col min="7421" max="7421" width="11.28515625" style="2" customWidth="1"/>
    <col min="7422" max="7422" width="12.42578125" style="2" customWidth="1"/>
    <col min="7423" max="7423" width="11.28515625" style="2" customWidth="1"/>
    <col min="7424" max="7424" width="14.140625" style="2" customWidth="1"/>
    <col min="7425" max="7425" width="10.28515625" style="2" customWidth="1"/>
    <col min="7426" max="7426" width="17.140625" style="2" customWidth="1"/>
    <col min="7427" max="7427" width="12" style="2" customWidth="1"/>
    <col min="7428" max="7428" width="14.140625" style="2" customWidth="1"/>
    <col min="7429" max="7429" width="10.28515625" style="2" customWidth="1"/>
    <col min="7430" max="7430" width="17.140625" style="2" customWidth="1"/>
    <col min="7431" max="7431" width="12" style="2" customWidth="1"/>
    <col min="7432" max="7432" width="10.7109375" style="2" customWidth="1"/>
    <col min="7433" max="7435" width="0" style="2" hidden="1" customWidth="1"/>
    <col min="7436" max="7663" width="9.140625" style="2"/>
    <col min="7664" max="7664" width="5.140625" style="2" customWidth="1"/>
    <col min="7665" max="7665" width="32.42578125" style="2" customWidth="1"/>
    <col min="7666" max="7668" width="10.28515625" style="2" customWidth="1"/>
    <col min="7669" max="7670" width="12.42578125" style="2" customWidth="1"/>
    <col min="7671" max="7671" width="11.28515625" style="2" customWidth="1"/>
    <col min="7672" max="7672" width="12.42578125" style="2" customWidth="1"/>
    <col min="7673" max="7673" width="11.28515625" style="2" customWidth="1"/>
    <col min="7674" max="7674" width="12.42578125" style="2" customWidth="1"/>
    <col min="7675" max="7675" width="11.28515625" style="2" customWidth="1"/>
    <col min="7676" max="7676" width="12.42578125" style="2" customWidth="1"/>
    <col min="7677" max="7677" width="11.28515625" style="2" customWidth="1"/>
    <col min="7678" max="7678" width="12.42578125" style="2" customWidth="1"/>
    <col min="7679" max="7679" width="11.28515625" style="2" customWidth="1"/>
    <col min="7680" max="7680" width="14.140625" style="2" customWidth="1"/>
    <col min="7681" max="7681" width="10.28515625" style="2" customWidth="1"/>
    <col min="7682" max="7682" width="17.140625" style="2" customWidth="1"/>
    <col min="7683" max="7683" width="12" style="2" customWidth="1"/>
    <col min="7684" max="7684" width="14.140625" style="2" customWidth="1"/>
    <col min="7685" max="7685" width="10.28515625" style="2" customWidth="1"/>
    <col min="7686" max="7686" width="17.140625" style="2" customWidth="1"/>
    <col min="7687" max="7687" width="12" style="2" customWidth="1"/>
    <col min="7688" max="7688" width="10.7109375" style="2" customWidth="1"/>
    <col min="7689" max="7691" width="0" style="2" hidden="1" customWidth="1"/>
    <col min="7692" max="7919" width="9.140625" style="2"/>
    <col min="7920" max="7920" width="5.140625" style="2" customWidth="1"/>
    <col min="7921" max="7921" width="32.42578125" style="2" customWidth="1"/>
    <col min="7922" max="7924" width="10.28515625" style="2" customWidth="1"/>
    <col min="7925" max="7926" width="12.42578125" style="2" customWidth="1"/>
    <col min="7927" max="7927" width="11.28515625" style="2" customWidth="1"/>
    <col min="7928" max="7928" width="12.42578125" style="2" customWidth="1"/>
    <col min="7929" max="7929" width="11.28515625" style="2" customWidth="1"/>
    <col min="7930" max="7930" width="12.42578125" style="2" customWidth="1"/>
    <col min="7931" max="7931" width="11.28515625" style="2" customWidth="1"/>
    <col min="7932" max="7932" width="12.42578125" style="2" customWidth="1"/>
    <col min="7933" max="7933" width="11.28515625" style="2" customWidth="1"/>
    <col min="7934" max="7934" width="12.42578125" style="2" customWidth="1"/>
    <col min="7935" max="7935" width="11.28515625" style="2" customWidth="1"/>
    <col min="7936" max="7936" width="14.140625" style="2" customWidth="1"/>
    <col min="7937" max="7937" width="10.28515625" style="2" customWidth="1"/>
    <col min="7938" max="7938" width="17.140625" style="2" customWidth="1"/>
    <col min="7939" max="7939" width="12" style="2" customWidth="1"/>
    <col min="7940" max="7940" width="14.140625" style="2" customWidth="1"/>
    <col min="7941" max="7941" width="10.28515625" style="2" customWidth="1"/>
    <col min="7942" max="7942" width="17.140625" style="2" customWidth="1"/>
    <col min="7943" max="7943" width="12" style="2" customWidth="1"/>
    <col min="7944" max="7944" width="10.7109375" style="2" customWidth="1"/>
    <col min="7945" max="7947" width="0" style="2" hidden="1" customWidth="1"/>
    <col min="7948" max="8175" width="9.140625" style="2"/>
    <col min="8176" max="8176" width="5.140625" style="2" customWidth="1"/>
    <col min="8177" max="8177" width="32.42578125" style="2" customWidth="1"/>
    <col min="8178" max="8180" width="10.28515625" style="2" customWidth="1"/>
    <col min="8181" max="8182" width="12.42578125" style="2" customWidth="1"/>
    <col min="8183" max="8183" width="11.28515625" style="2" customWidth="1"/>
    <col min="8184" max="8184" width="12.42578125" style="2" customWidth="1"/>
    <col min="8185" max="8185" width="11.28515625" style="2" customWidth="1"/>
    <col min="8186" max="8186" width="12.42578125" style="2" customWidth="1"/>
    <col min="8187" max="8187" width="11.28515625" style="2" customWidth="1"/>
    <col min="8188" max="8188" width="12.42578125" style="2" customWidth="1"/>
    <col min="8189" max="8189" width="11.28515625" style="2" customWidth="1"/>
    <col min="8190" max="8190" width="12.42578125" style="2" customWidth="1"/>
    <col min="8191" max="8191" width="11.28515625" style="2" customWidth="1"/>
    <col min="8192" max="8192" width="14.140625" style="2" customWidth="1"/>
    <col min="8193" max="8193" width="10.28515625" style="2" customWidth="1"/>
    <col min="8194" max="8194" width="17.140625" style="2" customWidth="1"/>
    <col min="8195" max="8195" width="12" style="2" customWidth="1"/>
    <col min="8196" max="8196" width="14.140625" style="2" customWidth="1"/>
    <col min="8197" max="8197" width="10.28515625" style="2" customWidth="1"/>
    <col min="8198" max="8198" width="17.140625" style="2" customWidth="1"/>
    <col min="8199" max="8199" width="12" style="2" customWidth="1"/>
    <col min="8200" max="8200" width="10.7109375" style="2" customWidth="1"/>
    <col min="8201" max="8203" width="0" style="2" hidden="1" customWidth="1"/>
    <col min="8204" max="8431" width="9.140625" style="2"/>
    <col min="8432" max="8432" width="5.140625" style="2" customWidth="1"/>
    <col min="8433" max="8433" width="32.42578125" style="2" customWidth="1"/>
    <col min="8434" max="8436" width="10.28515625" style="2" customWidth="1"/>
    <col min="8437" max="8438" width="12.42578125" style="2" customWidth="1"/>
    <col min="8439" max="8439" width="11.28515625" style="2" customWidth="1"/>
    <col min="8440" max="8440" width="12.42578125" style="2" customWidth="1"/>
    <col min="8441" max="8441" width="11.28515625" style="2" customWidth="1"/>
    <col min="8442" max="8442" width="12.42578125" style="2" customWidth="1"/>
    <col min="8443" max="8443" width="11.28515625" style="2" customWidth="1"/>
    <col min="8444" max="8444" width="12.42578125" style="2" customWidth="1"/>
    <col min="8445" max="8445" width="11.28515625" style="2" customWidth="1"/>
    <col min="8446" max="8446" width="12.42578125" style="2" customWidth="1"/>
    <col min="8447" max="8447" width="11.28515625" style="2" customWidth="1"/>
    <col min="8448" max="8448" width="14.140625" style="2" customWidth="1"/>
    <col min="8449" max="8449" width="10.28515625" style="2" customWidth="1"/>
    <col min="8450" max="8450" width="17.140625" style="2" customWidth="1"/>
    <col min="8451" max="8451" width="12" style="2" customWidth="1"/>
    <col min="8452" max="8452" width="14.140625" style="2" customWidth="1"/>
    <col min="8453" max="8453" width="10.28515625" style="2" customWidth="1"/>
    <col min="8454" max="8454" width="17.140625" style="2" customWidth="1"/>
    <col min="8455" max="8455" width="12" style="2" customWidth="1"/>
    <col min="8456" max="8456" width="10.7109375" style="2" customWidth="1"/>
    <col min="8457" max="8459" width="0" style="2" hidden="1" customWidth="1"/>
    <col min="8460" max="8687" width="9.140625" style="2"/>
    <col min="8688" max="8688" width="5.140625" style="2" customWidth="1"/>
    <col min="8689" max="8689" width="32.42578125" style="2" customWidth="1"/>
    <col min="8690" max="8692" width="10.28515625" style="2" customWidth="1"/>
    <col min="8693" max="8694" width="12.42578125" style="2" customWidth="1"/>
    <col min="8695" max="8695" width="11.28515625" style="2" customWidth="1"/>
    <col min="8696" max="8696" width="12.42578125" style="2" customWidth="1"/>
    <col min="8697" max="8697" width="11.28515625" style="2" customWidth="1"/>
    <col min="8698" max="8698" width="12.42578125" style="2" customWidth="1"/>
    <col min="8699" max="8699" width="11.28515625" style="2" customWidth="1"/>
    <col min="8700" max="8700" width="12.42578125" style="2" customWidth="1"/>
    <col min="8701" max="8701" width="11.28515625" style="2" customWidth="1"/>
    <col min="8702" max="8702" width="12.42578125" style="2" customWidth="1"/>
    <col min="8703" max="8703" width="11.28515625" style="2" customWidth="1"/>
    <col min="8704" max="8704" width="14.140625" style="2" customWidth="1"/>
    <col min="8705" max="8705" width="10.28515625" style="2" customWidth="1"/>
    <col min="8706" max="8706" width="17.140625" style="2" customWidth="1"/>
    <col min="8707" max="8707" width="12" style="2" customWidth="1"/>
    <col min="8708" max="8708" width="14.140625" style="2" customWidth="1"/>
    <col min="8709" max="8709" width="10.28515625" style="2" customWidth="1"/>
    <col min="8710" max="8710" width="17.140625" style="2" customWidth="1"/>
    <col min="8711" max="8711" width="12" style="2" customWidth="1"/>
    <col min="8712" max="8712" width="10.7109375" style="2" customWidth="1"/>
    <col min="8713" max="8715" width="0" style="2" hidden="1" customWidth="1"/>
    <col min="8716" max="8943" width="9.140625" style="2"/>
    <col min="8944" max="8944" width="5.140625" style="2" customWidth="1"/>
    <col min="8945" max="8945" width="32.42578125" style="2" customWidth="1"/>
    <col min="8946" max="8948" width="10.28515625" style="2" customWidth="1"/>
    <col min="8949" max="8950" width="12.42578125" style="2" customWidth="1"/>
    <col min="8951" max="8951" width="11.28515625" style="2" customWidth="1"/>
    <col min="8952" max="8952" width="12.42578125" style="2" customWidth="1"/>
    <col min="8953" max="8953" width="11.28515625" style="2" customWidth="1"/>
    <col min="8954" max="8954" width="12.42578125" style="2" customWidth="1"/>
    <col min="8955" max="8955" width="11.28515625" style="2" customWidth="1"/>
    <col min="8956" max="8956" width="12.42578125" style="2" customWidth="1"/>
    <col min="8957" max="8957" width="11.28515625" style="2" customWidth="1"/>
    <col min="8958" max="8958" width="12.42578125" style="2" customWidth="1"/>
    <col min="8959" max="8959" width="11.28515625" style="2" customWidth="1"/>
    <col min="8960" max="8960" width="14.140625" style="2" customWidth="1"/>
    <col min="8961" max="8961" width="10.28515625" style="2" customWidth="1"/>
    <col min="8962" max="8962" width="17.140625" style="2" customWidth="1"/>
    <col min="8963" max="8963" width="12" style="2" customWidth="1"/>
    <col min="8964" max="8964" width="14.140625" style="2" customWidth="1"/>
    <col min="8965" max="8965" width="10.28515625" style="2" customWidth="1"/>
    <col min="8966" max="8966" width="17.140625" style="2" customWidth="1"/>
    <col min="8967" max="8967" width="12" style="2" customWidth="1"/>
    <col min="8968" max="8968" width="10.7109375" style="2" customWidth="1"/>
    <col min="8969" max="8971" width="0" style="2" hidden="1" customWidth="1"/>
    <col min="8972" max="9199" width="9.140625" style="2"/>
    <col min="9200" max="9200" width="5.140625" style="2" customWidth="1"/>
    <col min="9201" max="9201" width="32.42578125" style="2" customWidth="1"/>
    <col min="9202" max="9204" width="10.28515625" style="2" customWidth="1"/>
    <col min="9205" max="9206" width="12.42578125" style="2" customWidth="1"/>
    <col min="9207" max="9207" width="11.28515625" style="2" customWidth="1"/>
    <col min="9208" max="9208" width="12.42578125" style="2" customWidth="1"/>
    <col min="9209" max="9209" width="11.28515625" style="2" customWidth="1"/>
    <col min="9210" max="9210" width="12.42578125" style="2" customWidth="1"/>
    <col min="9211" max="9211" width="11.28515625" style="2" customWidth="1"/>
    <col min="9212" max="9212" width="12.42578125" style="2" customWidth="1"/>
    <col min="9213" max="9213" width="11.28515625" style="2" customWidth="1"/>
    <col min="9214" max="9214" width="12.42578125" style="2" customWidth="1"/>
    <col min="9215" max="9215" width="11.28515625" style="2" customWidth="1"/>
    <col min="9216" max="9216" width="14.140625" style="2" customWidth="1"/>
    <col min="9217" max="9217" width="10.28515625" style="2" customWidth="1"/>
    <col min="9218" max="9218" width="17.140625" style="2" customWidth="1"/>
    <col min="9219" max="9219" width="12" style="2" customWidth="1"/>
    <col min="9220" max="9220" width="14.140625" style="2" customWidth="1"/>
    <col min="9221" max="9221" width="10.28515625" style="2" customWidth="1"/>
    <col min="9222" max="9222" width="17.140625" style="2" customWidth="1"/>
    <col min="9223" max="9223" width="12" style="2" customWidth="1"/>
    <col min="9224" max="9224" width="10.7109375" style="2" customWidth="1"/>
    <col min="9225" max="9227" width="0" style="2" hidden="1" customWidth="1"/>
    <col min="9228" max="9455" width="9.140625" style="2"/>
    <col min="9456" max="9456" width="5.140625" style="2" customWidth="1"/>
    <col min="9457" max="9457" width="32.42578125" style="2" customWidth="1"/>
    <col min="9458" max="9460" width="10.28515625" style="2" customWidth="1"/>
    <col min="9461" max="9462" width="12.42578125" style="2" customWidth="1"/>
    <col min="9463" max="9463" width="11.28515625" style="2" customWidth="1"/>
    <col min="9464" max="9464" width="12.42578125" style="2" customWidth="1"/>
    <col min="9465" max="9465" width="11.28515625" style="2" customWidth="1"/>
    <col min="9466" max="9466" width="12.42578125" style="2" customWidth="1"/>
    <col min="9467" max="9467" width="11.28515625" style="2" customWidth="1"/>
    <col min="9468" max="9468" width="12.42578125" style="2" customWidth="1"/>
    <col min="9469" max="9469" width="11.28515625" style="2" customWidth="1"/>
    <col min="9470" max="9470" width="12.42578125" style="2" customWidth="1"/>
    <col min="9471" max="9471" width="11.28515625" style="2" customWidth="1"/>
    <col min="9472" max="9472" width="14.140625" style="2" customWidth="1"/>
    <col min="9473" max="9473" width="10.28515625" style="2" customWidth="1"/>
    <col min="9474" max="9474" width="17.140625" style="2" customWidth="1"/>
    <col min="9475" max="9475" width="12" style="2" customWidth="1"/>
    <col min="9476" max="9476" width="14.140625" style="2" customWidth="1"/>
    <col min="9477" max="9477" width="10.28515625" style="2" customWidth="1"/>
    <col min="9478" max="9478" width="17.140625" style="2" customWidth="1"/>
    <col min="9479" max="9479" width="12" style="2" customWidth="1"/>
    <col min="9480" max="9480" width="10.7109375" style="2" customWidth="1"/>
    <col min="9481" max="9483" width="0" style="2" hidden="1" customWidth="1"/>
    <col min="9484" max="9711" width="9.140625" style="2"/>
    <col min="9712" max="9712" width="5.140625" style="2" customWidth="1"/>
    <col min="9713" max="9713" width="32.42578125" style="2" customWidth="1"/>
    <col min="9714" max="9716" width="10.28515625" style="2" customWidth="1"/>
    <col min="9717" max="9718" width="12.42578125" style="2" customWidth="1"/>
    <col min="9719" max="9719" width="11.28515625" style="2" customWidth="1"/>
    <col min="9720" max="9720" width="12.42578125" style="2" customWidth="1"/>
    <col min="9721" max="9721" width="11.28515625" style="2" customWidth="1"/>
    <col min="9722" max="9722" width="12.42578125" style="2" customWidth="1"/>
    <col min="9723" max="9723" width="11.28515625" style="2" customWidth="1"/>
    <col min="9724" max="9724" width="12.42578125" style="2" customWidth="1"/>
    <col min="9725" max="9725" width="11.28515625" style="2" customWidth="1"/>
    <col min="9726" max="9726" width="12.42578125" style="2" customWidth="1"/>
    <col min="9727" max="9727" width="11.28515625" style="2" customWidth="1"/>
    <col min="9728" max="9728" width="14.140625" style="2" customWidth="1"/>
    <col min="9729" max="9729" width="10.28515625" style="2" customWidth="1"/>
    <col min="9730" max="9730" width="17.140625" style="2" customWidth="1"/>
    <col min="9731" max="9731" width="12" style="2" customWidth="1"/>
    <col min="9732" max="9732" width="14.140625" style="2" customWidth="1"/>
    <col min="9733" max="9733" width="10.28515625" style="2" customWidth="1"/>
    <col min="9734" max="9734" width="17.140625" style="2" customWidth="1"/>
    <col min="9735" max="9735" width="12" style="2" customWidth="1"/>
    <col min="9736" max="9736" width="10.7109375" style="2" customWidth="1"/>
    <col min="9737" max="9739" width="0" style="2" hidden="1" customWidth="1"/>
    <col min="9740" max="9967" width="9.140625" style="2"/>
    <col min="9968" max="9968" width="5.140625" style="2" customWidth="1"/>
    <col min="9969" max="9969" width="32.42578125" style="2" customWidth="1"/>
    <col min="9970" max="9972" width="10.28515625" style="2" customWidth="1"/>
    <col min="9973" max="9974" width="12.42578125" style="2" customWidth="1"/>
    <col min="9975" max="9975" width="11.28515625" style="2" customWidth="1"/>
    <col min="9976" max="9976" width="12.42578125" style="2" customWidth="1"/>
    <col min="9977" max="9977" width="11.28515625" style="2" customWidth="1"/>
    <col min="9978" max="9978" width="12.42578125" style="2" customWidth="1"/>
    <col min="9979" max="9979" width="11.28515625" style="2" customWidth="1"/>
    <col min="9980" max="9980" width="12.42578125" style="2" customWidth="1"/>
    <col min="9981" max="9981" width="11.28515625" style="2" customWidth="1"/>
    <col min="9982" max="9982" width="12.42578125" style="2" customWidth="1"/>
    <col min="9983" max="9983" width="11.28515625" style="2" customWidth="1"/>
    <col min="9984" max="9984" width="14.140625" style="2" customWidth="1"/>
    <col min="9985" max="9985" width="10.28515625" style="2" customWidth="1"/>
    <col min="9986" max="9986" width="17.140625" style="2" customWidth="1"/>
    <col min="9987" max="9987" width="12" style="2" customWidth="1"/>
    <col min="9988" max="9988" width="14.140625" style="2" customWidth="1"/>
    <col min="9989" max="9989" width="10.28515625" style="2" customWidth="1"/>
    <col min="9990" max="9990" width="17.140625" style="2" customWidth="1"/>
    <col min="9991" max="9991" width="12" style="2" customWidth="1"/>
    <col min="9992" max="9992" width="10.7109375" style="2" customWidth="1"/>
    <col min="9993" max="9995" width="0" style="2" hidden="1" customWidth="1"/>
    <col min="9996" max="10223" width="9.140625" style="2"/>
    <col min="10224" max="10224" width="5.140625" style="2" customWidth="1"/>
    <col min="10225" max="10225" width="32.42578125" style="2" customWidth="1"/>
    <col min="10226" max="10228" width="10.28515625" style="2" customWidth="1"/>
    <col min="10229" max="10230" width="12.42578125" style="2" customWidth="1"/>
    <col min="10231" max="10231" width="11.28515625" style="2" customWidth="1"/>
    <col min="10232" max="10232" width="12.42578125" style="2" customWidth="1"/>
    <col min="10233" max="10233" width="11.28515625" style="2" customWidth="1"/>
    <col min="10234" max="10234" width="12.42578125" style="2" customWidth="1"/>
    <col min="10235" max="10235" width="11.28515625" style="2" customWidth="1"/>
    <col min="10236" max="10236" width="12.42578125" style="2" customWidth="1"/>
    <col min="10237" max="10237" width="11.28515625" style="2" customWidth="1"/>
    <col min="10238" max="10238" width="12.42578125" style="2" customWidth="1"/>
    <col min="10239" max="10239" width="11.28515625" style="2" customWidth="1"/>
    <col min="10240" max="10240" width="14.140625" style="2" customWidth="1"/>
    <col min="10241" max="10241" width="10.28515625" style="2" customWidth="1"/>
    <col min="10242" max="10242" width="17.140625" style="2" customWidth="1"/>
    <col min="10243" max="10243" width="12" style="2" customWidth="1"/>
    <col min="10244" max="10244" width="14.140625" style="2" customWidth="1"/>
    <col min="10245" max="10245" width="10.28515625" style="2" customWidth="1"/>
    <col min="10246" max="10246" width="17.140625" style="2" customWidth="1"/>
    <col min="10247" max="10247" width="12" style="2" customWidth="1"/>
    <col min="10248" max="10248" width="10.7109375" style="2" customWidth="1"/>
    <col min="10249" max="10251" width="0" style="2" hidden="1" customWidth="1"/>
    <col min="10252" max="10479" width="9.140625" style="2"/>
    <col min="10480" max="10480" width="5.140625" style="2" customWidth="1"/>
    <col min="10481" max="10481" width="32.42578125" style="2" customWidth="1"/>
    <col min="10482" max="10484" width="10.28515625" style="2" customWidth="1"/>
    <col min="10485" max="10486" width="12.42578125" style="2" customWidth="1"/>
    <col min="10487" max="10487" width="11.28515625" style="2" customWidth="1"/>
    <col min="10488" max="10488" width="12.42578125" style="2" customWidth="1"/>
    <col min="10489" max="10489" width="11.28515625" style="2" customWidth="1"/>
    <col min="10490" max="10490" width="12.42578125" style="2" customWidth="1"/>
    <col min="10491" max="10491" width="11.28515625" style="2" customWidth="1"/>
    <col min="10492" max="10492" width="12.42578125" style="2" customWidth="1"/>
    <col min="10493" max="10493" width="11.28515625" style="2" customWidth="1"/>
    <col min="10494" max="10494" width="12.42578125" style="2" customWidth="1"/>
    <col min="10495" max="10495" width="11.28515625" style="2" customWidth="1"/>
    <col min="10496" max="10496" width="14.140625" style="2" customWidth="1"/>
    <col min="10497" max="10497" width="10.28515625" style="2" customWidth="1"/>
    <col min="10498" max="10498" width="17.140625" style="2" customWidth="1"/>
    <col min="10499" max="10499" width="12" style="2" customWidth="1"/>
    <col min="10500" max="10500" width="14.140625" style="2" customWidth="1"/>
    <col min="10501" max="10501" width="10.28515625" style="2" customWidth="1"/>
    <col min="10502" max="10502" width="17.140625" style="2" customWidth="1"/>
    <col min="10503" max="10503" width="12" style="2" customWidth="1"/>
    <col min="10504" max="10504" width="10.7109375" style="2" customWidth="1"/>
    <col min="10505" max="10507" width="0" style="2" hidden="1" customWidth="1"/>
    <col min="10508" max="10735" width="9.140625" style="2"/>
    <col min="10736" max="10736" width="5.140625" style="2" customWidth="1"/>
    <col min="10737" max="10737" width="32.42578125" style="2" customWidth="1"/>
    <col min="10738" max="10740" width="10.28515625" style="2" customWidth="1"/>
    <col min="10741" max="10742" width="12.42578125" style="2" customWidth="1"/>
    <col min="10743" max="10743" width="11.28515625" style="2" customWidth="1"/>
    <col min="10744" max="10744" width="12.42578125" style="2" customWidth="1"/>
    <col min="10745" max="10745" width="11.28515625" style="2" customWidth="1"/>
    <col min="10746" max="10746" width="12.42578125" style="2" customWidth="1"/>
    <col min="10747" max="10747" width="11.28515625" style="2" customWidth="1"/>
    <col min="10748" max="10748" width="12.42578125" style="2" customWidth="1"/>
    <col min="10749" max="10749" width="11.28515625" style="2" customWidth="1"/>
    <col min="10750" max="10750" width="12.42578125" style="2" customWidth="1"/>
    <col min="10751" max="10751" width="11.28515625" style="2" customWidth="1"/>
    <col min="10752" max="10752" width="14.140625" style="2" customWidth="1"/>
    <col min="10753" max="10753" width="10.28515625" style="2" customWidth="1"/>
    <col min="10754" max="10754" width="17.140625" style="2" customWidth="1"/>
    <col min="10755" max="10755" width="12" style="2" customWidth="1"/>
    <col min="10756" max="10756" width="14.140625" style="2" customWidth="1"/>
    <col min="10757" max="10757" width="10.28515625" style="2" customWidth="1"/>
    <col min="10758" max="10758" width="17.140625" style="2" customWidth="1"/>
    <col min="10759" max="10759" width="12" style="2" customWidth="1"/>
    <col min="10760" max="10760" width="10.7109375" style="2" customWidth="1"/>
    <col min="10761" max="10763" width="0" style="2" hidden="1" customWidth="1"/>
    <col min="10764" max="10991" width="9.140625" style="2"/>
    <col min="10992" max="10992" width="5.140625" style="2" customWidth="1"/>
    <col min="10993" max="10993" width="32.42578125" style="2" customWidth="1"/>
    <col min="10994" max="10996" width="10.28515625" style="2" customWidth="1"/>
    <col min="10997" max="10998" width="12.42578125" style="2" customWidth="1"/>
    <col min="10999" max="10999" width="11.28515625" style="2" customWidth="1"/>
    <col min="11000" max="11000" width="12.42578125" style="2" customWidth="1"/>
    <col min="11001" max="11001" width="11.28515625" style="2" customWidth="1"/>
    <col min="11002" max="11002" width="12.42578125" style="2" customWidth="1"/>
    <col min="11003" max="11003" width="11.28515625" style="2" customWidth="1"/>
    <col min="11004" max="11004" width="12.42578125" style="2" customWidth="1"/>
    <col min="11005" max="11005" width="11.28515625" style="2" customWidth="1"/>
    <col min="11006" max="11006" width="12.42578125" style="2" customWidth="1"/>
    <col min="11007" max="11007" width="11.28515625" style="2" customWidth="1"/>
    <col min="11008" max="11008" width="14.140625" style="2" customWidth="1"/>
    <col min="11009" max="11009" width="10.28515625" style="2" customWidth="1"/>
    <col min="11010" max="11010" width="17.140625" style="2" customWidth="1"/>
    <col min="11011" max="11011" width="12" style="2" customWidth="1"/>
    <col min="11012" max="11012" width="14.140625" style="2" customWidth="1"/>
    <col min="11013" max="11013" width="10.28515625" style="2" customWidth="1"/>
    <col min="11014" max="11014" width="17.140625" style="2" customWidth="1"/>
    <col min="11015" max="11015" width="12" style="2" customWidth="1"/>
    <col min="11016" max="11016" width="10.7109375" style="2" customWidth="1"/>
    <col min="11017" max="11019" width="0" style="2" hidden="1" customWidth="1"/>
    <col min="11020" max="11247" width="9.140625" style="2"/>
    <col min="11248" max="11248" width="5.140625" style="2" customWidth="1"/>
    <col min="11249" max="11249" width="32.42578125" style="2" customWidth="1"/>
    <col min="11250" max="11252" width="10.28515625" style="2" customWidth="1"/>
    <col min="11253" max="11254" width="12.42578125" style="2" customWidth="1"/>
    <col min="11255" max="11255" width="11.28515625" style="2" customWidth="1"/>
    <col min="11256" max="11256" width="12.42578125" style="2" customWidth="1"/>
    <col min="11257" max="11257" width="11.28515625" style="2" customWidth="1"/>
    <col min="11258" max="11258" width="12.42578125" style="2" customWidth="1"/>
    <col min="11259" max="11259" width="11.28515625" style="2" customWidth="1"/>
    <col min="11260" max="11260" width="12.42578125" style="2" customWidth="1"/>
    <col min="11261" max="11261" width="11.28515625" style="2" customWidth="1"/>
    <col min="11262" max="11262" width="12.42578125" style="2" customWidth="1"/>
    <col min="11263" max="11263" width="11.28515625" style="2" customWidth="1"/>
    <col min="11264" max="11264" width="14.140625" style="2" customWidth="1"/>
    <col min="11265" max="11265" width="10.28515625" style="2" customWidth="1"/>
    <col min="11266" max="11266" width="17.140625" style="2" customWidth="1"/>
    <col min="11267" max="11267" width="12" style="2" customWidth="1"/>
    <col min="11268" max="11268" width="14.140625" style="2" customWidth="1"/>
    <col min="11269" max="11269" width="10.28515625" style="2" customWidth="1"/>
    <col min="11270" max="11270" width="17.140625" style="2" customWidth="1"/>
    <col min="11271" max="11271" width="12" style="2" customWidth="1"/>
    <col min="11272" max="11272" width="10.7109375" style="2" customWidth="1"/>
    <col min="11273" max="11275" width="0" style="2" hidden="1" customWidth="1"/>
    <col min="11276" max="11503" width="9.140625" style="2"/>
    <col min="11504" max="11504" width="5.140625" style="2" customWidth="1"/>
    <col min="11505" max="11505" width="32.42578125" style="2" customWidth="1"/>
    <col min="11506" max="11508" width="10.28515625" style="2" customWidth="1"/>
    <col min="11509" max="11510" width="12.42578125" style="2" customWidth="1"/>
    <col min="11511" max="11511" width="11.28515625" style="2" customWidth="1"/>
    <col min="11512" max="11512" width="12.42578125" style="2" customWidth="1"/>
    <col min="11513" max="11513" width="11.28515625" style="2" customWidth="1"/>
    <col min="11514" max="11514" width="12.42578125" style="2" customWidth="1"/>
    <col min="11515" max="11515" width="11.28515625" style="2" customWidth="1"/>
    <col min="11516" max="11516" width="12.42578125" style="2" customWidth="1"/>
    <col min="11517" max="11517" width="11.28515625" style="2" customWidth="1"/>
    <col min="11518" max="11518" width="12.42578125" style="2" customWidth="1"/>
    <col min="11519" max="11519" width="11.28515625" style="2" customWidth="1"/>
    <col min="11520" max="11520" width="14.140625" style="2" customWidth="1"/>
    <col min="11521" max="11521" width="10.28515625" style="2" customWidth="1"/>
    <col min="11522" max="11522" width="17.140625" style="2" customWidth="1"/>
    <col min="11523" max="11523" width="12" style="2" customWidth="1"/>
    <col min="11524" max="11524" width="14.140625" style="2" customWidth="1"/>
    <col min="11525" max="11525" width="10.28515625" style="2" customWidth="1"/>
    <col min="11526" max="11526" width="17.140625" style="2" customWidth="1"/>
    <col min="11527" max="11527" width="12" style="2" customWidth="1"/>
    <col min="11528" max="11528" width="10.7109375" style="2" customWidth="1"/>
    <col min="11529" max="11531" width="0" style="2" hidden="1" customWidth="1"/>
    <col min="11532" max="11759" width="9.140625" style="2"/>
    <col min="11760" max="11760" width="5.140625" style="2" customWidth="1"/>
    <col min="11761" max="11761" width="32.42578125" style="2" customWidth="1"/>
    <col min="11762" max="11764" width="10.28515625" style="2" customWidth="1"/>
    <col min="11765" max="11766" width="12.42578125" style="2" customWidth="1"/>
    <col min="11767" max="11767" width="11.28515625" style="2" customWidth="1"/>
    <col min="11768" max="11768" width="12.42578125" style="2" customWidth="1"/>
    <col min="11769" max="11769" width="11.28515625" style="2" customWidth="1"/>
    <col min="11770" max="11770" width="12.42578125" style="2" customWidth="1"/>
    <col min="11771" max="11771" width="11.28515625" style="2" customWidth="1"/>
    <col min="11772" max="11772" width="12.42578125" style="2" customWidth="1"/>
    <col min="11773" max="11773" width="11.28515625" style="2" customWidth="1"/>
    <col min="11774" max="11774" width="12.42578125" style="2" customWidth="1"/>
    <col min="11775" max="11775" width="11.28515625" style="2" customWidth="1"/>
    <col min="11776" max="11776" width="14.140625" style="2" customWidth="1"/>
    <col min="11777" max="11777" width="10.28515625" style="2" customWidth="1"/>
    <col min="11778" max="11778" width="17.140625" style="2" customWidth="1"/>
    <col min="11779" max="11779" width="12" style="2" customWidth="1"/>
    <col min="11780" max="11780" width="14.140625" style="2" customWidth="1"/>
    <col min="11781" max="11781" width="10.28515625" style="2" customWidth="1"/>
    <col min="11782" max="11782" width="17.140625" style="2" customWidth="1"/>
    <col min="11783" max="11783" width="12" style="2" customWidth="1"/>
    <col min="11784" max="11784" width="10.7109375" style="2" customWidth="1"/>
    <col min="11785" max="11787" width="0" style="2" hidden="1" customWidth="1"/>
    <col min="11788" max="12015" width="9.140625" style="2"/>
    <col min="12016" max="12016" width="5.140625" style="2" customWidth="1"/>
    <col min="12017" max="12017" width="32.42578125" style="2" customWidth="1"/>
    <col min="12018" max="12020" width="10.28515625" style="2" customWidth="1"/>
    <col min="12021" max="12022" width="12.42578125" style="2" customWidth="1"/>
    <col min="12023" max="12023" width="11.28515625" style="2" customWidth="1"/>
    <col min="12024" max="12024" width="12.42578125" style="2" customWidth="1"/>
    <col min="12025" max="12025" width="11.28515625" style="2" customWidth="1"/>
    <col min="12026" max="12026" width="12.42578125" style="2" customWidth="1"/>
    <col min="12027" max="12027" width="11.28515625" style="2" customWidth="1"/>
    <col min="12028" max="12028" width="12.42578125" style="2" customWidth="1"/>
    <col min="12029" max="12029" width="11.28515625" style="2" customWidth="1"/>
    <col min="12030" max="12030" width="12.42578125" style="2" customWidth="1"/>
    <col min="12031" max="12031" width="11.28515625" style="2" customWidth="1"/>
    <col min="12032" max="12032" width="14.140625" style="2" customWidth="1"/>
    <col min="12033" max="12033" width="10.28515625" style="2" customWidth="1"/>
    <col min="12034" max="12034" width="17.140625" style="2" customWidth="1"/>
    <col min="12035" max="12035" width="12" style="2" customWidth="1"/>
    <col min="12036" max="12036" width="14.140625" style="2" customWidth="1"/>
    <col min="12037" max="12037" width="10.28515625" style="2" customWidth="1"/>
    <col min="12038" max="12038" width="17.140625" style="2" customWidth="1"/>
    <col min="12039" max="12039" width="12" style="2" customWidth="1"/>
    <col min="12040" max="12040" width="10.7109375" style="2" customWidth="1"/>
    <col min="12041" max="12043" width="0" style="2" hidden="1" customWidth="1"/>
    <col min="12044" max="12271" width="9.140625" style="2"/>
    <col min="12272" max="12272" width="5.140625" style="2" customWidth="1"/>
    <col min="12273" max="12273" width="32.42578125" style="2" customWidth="1"/>
    <col min="12274" max="12276" width="10.28515625" style="2" customWidth="1"/>
    <col min="12277" max="12278" width="12.42578125" style="2" customWidth="1"/>
    <col min="12279" max="12279" width="11.28515625" style="2" customWidth="1"/>
    <col min="12280" max="12280" width="12.42578125" style="2" customWidth="1"/>
    <col min="12281" max="12281" width="11.28515625" style="2" customWidth="1"/>
    <col min="12282" max="12282" width="12.42578125" style="2" customWidth="1"/>
    <col min="12283" max="12283" width="11.28515625" style="2" customWidth="1"/>
    <col min="12284" max="12284" width="12.42578125" style="2" customWidth="1"/>
    <col min="12285" max="12285" width="11.28515625" style="2" customWidth="1"/>
    <col min="12286" max="12286" width="12.42578125" style="2" customWidth="1"/>
    <col min="12287" max="12287" width="11.28515625" style="2" customWidth="1"/>
    <col min="12288" max="12288" width="14.140625" style="2" customWidth="1"/>
    <col min="12289" max="12289" width="10.28515625" style="2" customWidth="1"/>
    <col min="12290" max="12290" width="17.140625" style="2" customWidth="1"/>
    <col min="12291" max="12291" width="12" style="2" customWidth="1"/>
    <col min="12292" max="12292" width="14.140625" style="2" customWidth="1"/>
    <col min="12293" max="12293" width="10.28515625" style="2" customWidth="1"/>
    <col min="12294" max="12294" width="17.140625" style="2" customWidth="1"/>
    <col min="12295" max="12295" width="12" style="2" customWidth="1"/>
    <col min="12296" max="12296" width="10.7109375" style="2" customWidth="1"/>
    <col min="12297" max="12299" width="0" style="2" hidden="1" customWidth="1"/>
    <col min="12300" max="12527" width="9.140625" style="2"/>
    <col min="12528" max="12528" width="5.140625" style="2" customWidth="1"/>
    <col min="12529" max="12529" width="32.42578125" style="2" customWidth="1"/>
    <col min="12530" max="12532" width="10.28515625" style="2" customWidth="1"/>
    <col min="12533" max="12534" width="12.42578125" style="2" customWidth="1"/>
    <col min="12535" max="12535" width="11.28515625" style="2" customWidth="1"/>
    <col min="12536" max="12536" width="12.42578125" style="2" customWidth="1"/>
    <col min="12537" max="12537" width="11.28515625" style="2" customWidth="1"/>
    <col min="12538" max="12538" width="12.42578125" style="2" customWidth="1"/>
    <col min="12539" max="12539" width="11.28515625" style="2" customWidth="1"/>
    <col min="12540" max="12540" width="12.42578125" style="2" customWidth="1"/>
    <col min="12541" max="12541" width="11.28515625" style="2" customWidth="1"/>
    <col min="12542" max="12542" width="12.42578125" style="2" customWidth="1"/>
    <col min="12543" max="12543" width="11.28515625" style="2" customWidth="1"/>
    <col min="12544" max="12544" width="14.140625" style="2" customWidth="1"/>
    <col min="12545" max="12545" width="10.28515625" style="2" customWidth="1"/>
    <col min="12546" max="12546" width="17.140625" style="2" customWidth="1"/>
    <col min="12547" max="12547" width="12" style="2" customWidth="1"/>
    <col min="12548" max="12548" width="14.140625" style="2" customWidth="1"/>
    <col min="12549" max="12549" width="10.28515625" style="2" customWidth="1"/>
    <col min="12550" max="12550" width="17.140625" style="2" customWidth="1"/>
    <col min="12551" max="12551" width="12" style="2" customWidth="1"/>
    <col min="12552" max="12552" width="10.7109375" style="2" customWidth="1"/>
    <col min="12553" max="12555" width="0" style="2" hidden="1" customWidth="1"/>
    <col min="12556" max="12783" width="9.140625" style="2"/>
    <col min="12784" max="12784" width="5.140625" style="2" customWidth="1"/>
    <col min="12785" max="12785" width="32.42578125" style="2" customWidth="1"/>
    <col min="12786" max="12788" width="10.28515625" style="2" customWidth="1"/>
    <col min="12789" max="12790" width="12.42578125" style="2" customWidth="1"/>
    <col min="12791" max="12791" width="11.28515625" style="2" customWidth="1"/>
    <col min="12792" max="12792" width="12.42578125" style="2" customWidth="1"/>
    <col min="12793" max="12793" width="11.28515625" style="2" customWidth="1"/>
    <col min="12794" max="12794" width="12.42578125" style="2" customWidth="1"/>
    <col min="12795" max="12795" width="11.28515625" style="2" customWidth="1"/>
    <col min="12796" max="12796" width="12.42578125" style="2" customWidth="1"/>
    <col min="12797" max="12797" width="11.28515625" style="2" customWidth="1"/>
    <col min="12798" max="12798" width="12.42578125" style="2" customWidth="1"/>
    <col min="12799" max="12799" width="11.28515625" style="2" customWidth="1"/>
    <col min="12800" max="12800" width="14.140625" style="2" customWidth="1"/>
    <col min="12801" max="12801" width="10.28515625" style="2" customWidth="1"/>
    <col min="12802" max="12802" width="17.140625" style="2" customWidth="1"/>
    <col min="12803" max="12803" width="12" style="2" customWidth="1"/>
    <col min="12804" max="12804" width="14.140625" style="2" customWidth="1"/>
    <col min="12805" max="12805" width="10.28515625" style="2" customWidth="1"/>
    <col min="12806" max="12806" width="17.140625" style="2" customWidth="1"/>
    <col min="12807" max="12807" width="12" style="2" customWidth="1"/>
    <col min="12808" max="12808" width="10.7109375" style="2" customWidth="1"/>
    <col min="12809" max="12811" width="0" style="2" hidden="1" customWidth="1"/>
    <col min="12812" max="13039" width="9.140625" style="2"/>
    <col min="13040" max="13040" width="5.140625" style="2" customWidth="1"/>
    <col min="13041" max="13041" width="32.42578125" style="2" customWidth="1"/>
    <col min="13042" max="13044" width="10.28515625" style="2" customWidth="1"/>
    <col min="13045" max="13046" width="12.42578125" style="2" customWidth="1"/>
    <col min="13047" max="13047" width="11.28515625" style="2" customWidth="1"/>
    <col min="13048" max="13048" width="12.42578125" style="2" customWidth="1"/>
    <col min="13049" max="13049" width="11.28515625" style="2" customWidth="1"/>
    <col min="13050" max="13050" width="12.42578125" style="2" customWidth="1"/>
    <col min="13051" max="13051" width="11.28515625" style="2" customWidth="1"/>
    <col min="13052" max="13052" width="12.42578125" style="2" customWidth="1"/>
    <col min="13053" max="13053" width="11.28515625" style="2" customWidth="1"/>
    <col min="13054" max="13054" width="12.42578125" style="2" customWidth="1"/>
    <col min="13055" max="13055" width="11.28515625" style="2" customWidth="1"/>
    <col min="13056" max="13056" width="14.140625" style="2" customWidth="1"/>
    <col min="13057" max="13057" width="10.28515625" style="2" customWidth="1"/>
    <col min="13058" max="13058" width="17.140625" style="2" customWidth="1"/>
    <col min="13059" max="13059" width="12" style="2" customWidth="1"/>
    <col min="13060" max="13060" width="14.140625" style="2" customWidth="1"/>
    <col min="13061" max="13061" width="10.28515625" style="2" customWidth="1"/>
    <col min="13062" max="13062" width="17.140625" style="2" customWidth="1"/>
    <col min="13063" max="13063" width="12" style="2" customWidth="1"/>
    <col min="13064" max="13064" width="10.7109375" style="2" customWidth="1"/>
    <col min="13065" max="13067" width="0" style="2" hidden="1" customWidth="1"/>
    <col min="13068" max="13295" width="9.140625" style="2"/>
    <col min="13296" max="13296" width="5.140625" style="2" customWidth="1"/>
    <col min="13297" max="13297" width="32.42578125" style="2" customWidth="1"/>
    <col min="13298" max="13300" width="10.28515625" style="2" customWidth="1"/>
    <col min="13301" max="13302" width="12.42578125" style="2" customWidth="1"/>
    <col min="13303" max="13303" width="11.28515625" style="2" customWidth="1"/>
    <col min="13304" max="13304" width="12.42578125" style="2" customWidth="1"/>
    <col min="13305" max="13305" width="11.28515625" style="2" customWidth="1"/>
    <col min="13306" max="13306" width="12.42578125" style="2" customWidth="1"/>
    <col min="13307" max="13307" width="11.28515625" style="2" customWidth="1"/>
    <col min="13308" max="13308" width="12.42578125" style="2" customWidth="1"/>
    <col min="13309" max="13309" width="11.28515625" style="2" customWidth="1"/>
    <col min="13310" max="13310" width="12.42578125" style="2" customWidth="1"/>
    <col min="13311" max="13311" width="11.28515625" style="2" customWidth="1"/>
    <col min="13312" max="13312" width="14.140625" style="2" customWidth="1"/>
    <col min="13313" max="13313" width="10.28515625" style="2" customWidth="1"/>
    <col min="13314" max="13314" width="17.140625" style="2" customWidth="1"/>
    <col min="13315" max="13315" width="12" style="2" customWidth="1"/>
    <col min="13316" max="13316" width="14.140625" style="2" customWidth="1"/>
    <col min="13317" max="13317" width="10.28515625" style="2" customWidth="1"/>
    <col min="13318" max="13318" width="17.140625" style="2" customWidth="1"/>
    <col min="13319" max="13319" width="12" style="2" customWidth="1"/>
    <col min="13320" max="13320" width="10.7109375" style="2" customWidth="1"/>
    <col min="13321" max="13323" width="0" style="2" hidden="1" customWidth="1"/>
    <col min="13324" max="13551" width="9.140625" style="2"/>
    <col min="13552" max="13552" width="5.140625" style="2" customWidth="1"/>
    <col min="13553" max="13553" width="32.42578125" style="2" customWidth="1"/>
    <col min="13554" max="13556" width="10.28515625" style="2" customWidth="1"/>
    <col min="13557" max="13558" width="12.42578125" style="2" customWidth="1"/>
    <col min="13559" max="13559" width="11.28515625" style="2" customWidth="1"/>
    <col min="13560" max="13560" width="12.42578125" style="2" customWidth="1"/>
    <col min="13561" max="13561" width="11.28515625" style="2" customWidth="1"/>
    <col min="13562" max="13562" width="12.42578125" style="2" customWidth="1"/>
    <col min="13563" max="13563" width="11.28515625" style="2" customWidth="1"/>
    <col min="13564" max="13564" width="12.42578125" style="2" customWidth="1"/>
    <col min="13565" max="13565" width="11.28515625" style="2" customWidth="1"/>
    <col min="13566" max="13566" width="12.42578125" style="2" customWidth="1"/>
    <col min="13567" max="13567" width="11.28515625" style="2" customWidth="1"/>
    <col min="13568" max="13568" width="14.140625" style="2" customWidth="1"/>
    <col min="13569" max="13569" width="10.28515625" style="2" customWidth="1"/>
    <col min="13570" max="13570" width="17.140625" style="2" customWidth="1"/>
    <col min="13571" max="13571" width="12" style="2" customWidth="1"/>
    <col min="13572" max="13572" width="14.140625" style="2" customWidth="1"/>
    <col min="13573" max="13573" width="10.28515625" style="2" customWidth="1"/>
    <col min="13574" max="13574" width="17.140625" style="2" customWidth="1"/>
    <col min="13575" max="13575" width="12" style="2" customWidth="1"/>
    <col min="13576" max="13576" width="10.7109375" style="2" customWidth="1"/>
    <col min="13577" max="13579" width="0" style="2" hidden="1" customWidth="1"/>
    <col min="13580" max="13807" width="9.140625" style="2"/>
    <col min="13808" max="13808" width="5.140625" style="2" customWidth="1"/>
    <col min="13809" max="13809" width="32.42578125" style="2" customWidth="1"/>
    <col min="13810" max="13812" width="10.28515625" style="2" customWidth="1"/>
    <col min="13813" max="13814" width="12.42578125" style="2" customWidth="1"/>
    <col min="13815" max="13815" width="11.28515625" style="2" customWidth="1"/>
    <col min="13816" max="13816" width="12.42578125" style="2" customWidth="1"/>
    <col min="13817" max="13817" width="11.28515625" style="2" customWidth="1"/>
    <col min="13818" max="13818" width="12.42578125" style="2" customWidth="1"/>
    <col min="13819" max="13819" width="11.28515625" style="2" customWidth="1"/>
    <col min="13820" max="13820" width="12.42578125" style="2" customWidth="1"/>
    <col min="13821" max="13821" width="11.28515625" style="2" customWidth="1"/>
    <col min="13822" max="13822" width="12.42578125" style="2" customWidth="1"/>
    <col min="13823" max="13823" width="11.28515625" style="2" customWidth="1"/>
    <col min="13824" max="13824" width="14.140625" style="2" customWidth="1"/>
    <col min="13825" max="13825" width="10.28515625" style="2" customWidth="1"/>
    <col min="13826" max="13826" width="17.140625" style="2" customWidth="1"/>
    <col min="13827" max="13827" width="12" style="2" customWidth="1"/>
    <col min="13828" max="13828" width="14.140625" style="2" customWidth="1"/>
    <col min="13829" max="13829" width="10.28515625" style="2" customWidth="1"/>
    <col min="13830" max="13830" width="17.140625" style="2" customWidth="1"/>
    <col min="13831" max="13831" width="12" style="2" customWidth="1"/>
    <col min="13832" max="13832" width="10.7109375" style="2" customWidth="1"/>
    <col min="13833" max="13835" width="0" style="2" hidden="1" customWidth="1"/>
    <col min="13836" max="14063" width="9.140625" style="2"/>
    <col min="14064" max="14064" width="5.140625" style="2" customWidth="1"/>
    <col min="14065" max="14065" width="32.42578125" style="2" customWidth="1"/>
    <col min="14066" max="14068" width="10.28515625" style="2" customWidth="1"/>
    <col min="14069" max="14070" width="12.42578125" style="2" customWidth="1"/>
    <col min="14071" max="14071" width="11.28515625" style="2" customWidth="1"/>
    <col min="14072" max="14072" width="12.42578125" style="2" customWidth="1"/>
    <col min="14073" max="14073" width="11.28515625" style="2" customWidth="1"/>
    <col min="14074" max="14074" width="12.42578125" style="2" customWidth="1"/>
    <col min="14075" max="14075" width="11.28515625" style="2" customWidth="1"/>
    <col min="14076" max="14076" width="12.42578125" style="2" customWidth="1"/>
    <col min="14077" max="14077" width="11.28515625" style="2" customWidth="1"/>
    <col min="14078" max="14078" width="12.42578125" style="2" customWidth="1"/>
    <col min="14079" max="14079" width="11.28515625" style="2" customWidth="1"/>
    <col min="14080" max="14080" width="14.140625" style="2" customWidth="1"/>
    <col min="14081" max="14081" width="10.28515625" style="2" customWidth="1"/>
    <col min="14082" max="14082" width="17.140625" style="2" customWidth="1"/>
    <col min="14083" max="14083" width="12" style="2" customWidth="1"/>
    <col min="14084" max="14084" width="14.140625" style="2" customWidth="1"/>
    <col min="14085" max="14085" width="10.28515625" style="2" customWidth="1"/>
    <col min="14086" max="14086" width="17.140625" style="2" customWidth="1"/>
    <col min="14087" max="14087" width="12" style="2" customWidth="1"/>
    <col min="14088" max="14088" width="10.7109375" style="2" customWidth="1"/>
    <col min="14089" max="14091" width="0" style="2" hidden="1" customWidth="1"/>
    <col min="14092" max="14319" width="9.140625" style="2"/>
    <col min="14320" max="14320" width="5.140625" style="2" customWidth="1"/>
    <col min="14321" max="14321" width="32.42578125" style="2" customWidth="1"/>
    <col min="14322" max="14324" width="10.28515625" style="2" customWidth="1"/>
    <col min="14325" max="14326" width="12.42578125" style="2" customWidth="1"/>
    <col min="14327" max="14327" width="11.28515625" style="2" customWidth="1"/>
    <col min="14328" max="14328" width="12.42578125" style="2" customWidth="1"/>
    <col min="14329" max="14329" width="11.28515625" style="2" customWidth="1"/>
    <col min="14330" max="14330" width="12.42578125" style="2" customWidth="1"/>
    <col min="14331" max="14331" width="11.28515625" style="2" customWidth="1"/>
    <col min="14332" max="14332" width="12.42578125" style="2" customWidth="1"/>
    <col min="14333" max="14333" width="11.28515625" style="2" customWidth="1"/>
    <col min="14334" max="14334" width="12.42578125" style="2" customWidth="1"/>
    <col min="14335" max="14335" width="11.28515625" style="2" customWidth="1"/>
    <col min="14336" max="14336" width="14.140625" style="2" customWidth="1"/>
    <col min="14337" max="14337" width="10.28515625" style="2" customWidth="1"/>
    <col min="14338" max="14338" width="17.140625" style="2" customWidth="1"/>
    <col min="14339" max="14339" width="12" style="2" customWidth="1"/>
    <col min="14340" max="14340" width="14.140625" style="2" customWidth="1"/>
    <col min="14341" max="14341" width="10.28515625" style="2" customWidth="1"/>
    <col min="14342" max="14342" width="17.140625" style="2" customWidth="1"/>
    <col min="14343" max="14343" width="12" style="2" customWidth="1"/>
    <col min="14344" max="14344" width="10.7109375" style="2" customWidth="1"/>
    <col min="14345" max="14347" width="0" style="2" hidden="1" customWidth="1"/>
    <col min="14348" max="14575" width="9.140625" style="2"/>
    <col min="14576" max="14576" width="5.140625" style="2" customWidth="1"/>
    <col min="14577" max="14577" width="32.42578125" style="2" customWidth="1"/>
    <col min="14578" max="14580" width="10.28515625" style="2" customWidth="1"/>
    <col min="14581" max="14582" width="12.42578125" style="2" customWidth="1"/>
    <col min="14583" max="14583" width="11.28515625" style="2" customWidth="1"/>
    <col min="14584" max="14584" width="12.42578125" style="2" customWidth="1"/>
    <col min="14585" max="14585" width="11.28515625" style="2" customWidth="1"/>
    <col min="14586" max="14586" width="12.42578125" style="2" customWidth="1"/>
    <col min="14587" max="14587" width="11.28515625" style="2" customWidth="1"/>
    <col min="14588" max="14588" width="12.42578125" style="2" customWidth="1"/>
    <col min="14589" max="14589" width="11.28515625" style="2" customWidth="1"/>
    <col min="14590" max="14590" width="12.42578125" style="2" customWidth="1"/>
    <col min="14591" max="14591" width="11.28515625" style="2" customWidth="1"/>
    <col min="14592" max="14592" width="14.140625" style="2" customWidth="1"/>
    <col min="14593" max="14593" width="10.28515625" style="2" customWidth="1"/>
    <col min="14594" max="14594" width="17.140625" style="2" customWidth="1"/>
    <col min="14595" max="14595" width="12" style="2" customWidth="1"/>
    <col min="14596" max="14596" width="14.140625" style="2" customWidth="1"/>
    <col min="14597" max="14597" width="10.28515625" style="2" customWidth="1"/>
    <col min="14598" max="14598" width="17.140625" style="2" customWidth="1"/>
    <col min="14599" max="14599" width="12" style="2" customWidth="1"/>
    <col min="14600" max="14600" width="10.7109375" style="2" customWidth="1"/>
    <col min="14601" max="14603" width="0" style="2" hidden="1" customWidth="1"/>
    <col min="14604" max="14831" width="9.140625" style="2"/>
    <col min="14832" max="14832" width="5.140625" style="2" customWidth="1"/>
    <col min="14833" max="14833" width="32.42578125" style="2" customWidth="1"/>
    <col min="14834" max="14836" width="10.28515625" style="2" customWidth="1"/>
    <col min="14837" max="14838" width="12.42578125" style="2" customWidth="1"/>
    <col min="14839" max="14839" width="11.28515625" style="2" customWidth="1"/>
    <col min="14840" max="14840" width="12.42578125" style="2" customWidth="1"/>
    <col min="14841" max="14841" width="11.28515625" style="2" customWidth="1"/>
    <col min="14842" max="14842" width="12.42578125" style="2" customWidth="1"/>
    <col min="14843" max="14843" width="11.28515625" style="2" customWidth="1"/>
    <col min="14844" max="14844" width="12.42578125" style="2" customWidth="1"/>
    <col min="14845" max="14845" width="11.28515625" style="2" customWidth="1"/>
    <col min="14846" max="14846" width="12.42578125" style="2" customWidth="1"/>
    <col min="14847" max="14847" width="11.28515625" style="2" customWidth="1"/>
    <col min="14848" max="14848" width="14.140625" style="2" customWidth="1"/>
    <col min="14849" max="14849" width="10.28515625" style="2" customWidth="1"/>
    <col min="14850" max="14850" width="17.140625" style="2" customWidth="1"/>
    <col min="14851" max="14851" width="12" style="2" customWidth="1"/>
    <col min="14852" max="14852" width="14.140625" style="2" customWidth="1"/>
    <col min="14853" max="14853" width="10.28515625" style="2" customWidth="1"/>
    <col min="14854" max="14854" width="17.140625" style="2" customWidth="1"/>
    <col min="14855" max="14855" width="12" style="2" customWidth="1"/>
    <col min="14856" max="14856" width="10.7109375" style="2" customWidth="1"/>
    <col min="14857" max="14859" width="0" style="2" hidden="1" customWidth="1"/>
    <col min="14860" max="15087" width="9.140625" style="2"/>
    <col min="15088" max="15088" width="5.140625" style="2" customWidth="1"/>
    <col min="15089" max="15089" width="32.42578125" style="2" customWidth="1"/>
    <col min="15090" max="15092" width="10.28515625" style="2" customWidth="1"/>
    <col min="15093" max="15094" width="12.42578125" style="2" customWidth="1"/>
    <col min="15095" max="15095" width="11.28515625" style="2" customWidth="1"/>
    <col min="15096" max="15096" width="12.42578125" style="2" customWidth="1"/>
    <col min="15097" max="15097" width="11.28515625" style="2" customWidth="1"/>
    <col min="15098" max="15098" width="12.42578125" style="2" customWidth="1"/>
    <col min="15099" max="15099" width="11.28515625" style="2" customWidth="1"/>
    <col min="15100" max="15100" width="12.42578125" style="2" customWidth="1"/>
    <col min="15101" max="15101" width="11.28515625" style="2" customWidth="1"/>
    <col min="15102" max="15102" width="12.42578125" style="2" customWidth="1"/>
    <col min="15103" max="15103" width="11.28515625" style="2" customWidth="1"/>
    <col min="15104" max="15104" width="14.140625" style="2" customWidth="1"/>
    <col min="15105" max="15105" width="10.28515625" style="2" customWidth="1"/>
    <col min="15106" max="15106" width="17.140625" style="2" customWidth="1"/>
    <col min="15107" max="15107" width="12" style="2" customWidth="1"/>
    <col min="15108" max="15108" width="14.140625" style="2" customWidth="1"/>
    <col min="15109" max="15109" width="10.28515625" style="2" customWidth="1"/>
    <col min="15110" max="15110" width="17.140625" style="2" customWidth="1"/>
    <col min="15111" max="15111" width="12" style="2" customWidth="1"/>
    <col min="15112" max="15112" width="10.7109375" style="2" customWidth="1"/>
    <col min="15113" max="15115" width="0" style="2" hidden="1" customWidth="1"/>
    <col min="15116" max="15343" width="9.140625" style="2"/>
    <col min="15344" max="15344" width="5.140625" style="2" customWidth="1"/>
    <col min="15345" max="15345" width="32.42578125" style="2" customWidth="1"/>
    <col min="15346" max="15348" width="10.28515625" style="2" customWidth="1"/>
    <col min="15349" max="15350" width="12.42578125" style="2" customWidth="1"/>
    <col min="15351" max="15351" width="11.28515625" style="2" customWidth="1"/>
    <col min="15352" max="15352" width="12.42578125" style="2" customWidth="1"/>
    <col min="15353" max="15353" width="11.28515625" style="2" customWidth="1"/>
    <col min="15354" max="15354" width="12.42578125" style="2" customWidth="1"/>
    <col min="15355" max="15355" width="11.28515625" style="2" customWidth="1"/>
    <col min="15356" max="15356" width="12.42578125" style="2" customWidth="1"/>
    <col min="15357" max="15357" width="11.28515625" style="2" customWidth="1"/>
    <col min="15358" max="15358" width="12.42578125" style="2" customWidth="1"/>
    <col min="15359" max="15359" width="11.28515625" style="2" customWidth="1"/>
    <col min="15360" max="15360" width="14.140625" style="2" customWidth="1"/>
    <col min="15361" max="15361" width="10.28515625" style="2" customWidth="1"/>
    <col min="15362" max="15362" width="17.140625" style="2" customWidth="1"/>
    <col min="15363" max="15363" width="12" style="2" customWidth="1"/>
    <col min="15364" max="15364" width="14.140625" style="2" customWidth="1"/>
    <col min="15365" max="15365" width="10.28515625" style="2" customWidth="1"/>
    <col min="15366" max="15366" width="17.140625" style="2" customWidth="1"/>
    <col min="15367" max="15367" width="12" style="2" customWidth="1"/>
    <col min="15368" max="15368" width="10.7109375" style="2" customWidth="1"/>
    <col min="15369" max="15371" width="0" style="2" hidden="1" customWidth="1"/>
    <col min="15372" max="15599" width="9.140625" style="2"/>
    <col min="15600" max="15600" width="5.140625" style="2" customWidth="1"/>
    <col min="15601" max="15601" width="32.42578125" style="2" customWidth="1"/>
    <col min="15602" max="15604" width="10.28515625" style="2" customWidth="1"/>
    <col min="15605" max="15606" width="12.42578125" style="2" customWidth="1"/>
    <col min="15607" max="15607" width="11.28515625" style="2" customWidth="1"/>
    <col min="15608" max="15608" width="12.42578125" style="2" customWidth="1"/>
    <col min="15609" max="15609" width="11.28515625" style="2" customWidth="1"/>
    <col min="15610" max="15610" width="12.42578125" style="2" customWidth="1"/>
    <col min="15611" max="15611" width="11.28515625" style="2" customWidth="1"/>
    <col min="15612" max="15612" width="12.42578125" style="2" customWidth="1"/>
    <col min="15613" max="15613" width="11.28515625" style="2" customWidth="1"/>
    <col min="15614" max="15614" width="12.42578125" style="2" customWidth="1"/>
    <col min="15615" max="15615" width="11.28515625" style="2" customWidth="1"/>
    <col min="15616" max="15616" width="14.140625" style="2" customWidth="1"/>
    <col min="15617" max="15617" width="10.28515625" style="2" customWidth="1"/>
    <col min="15618" max="15618" width="17.140625" style="2" customWidth="1"/>
    <col min="15619" max="15619" width="12" style="2" customWidth="1"/>
    <col min="15620" max="15620" width="14.140625" style="2" customWidth="1"/>
    <col min="15621" max="15621" width="10.28515625" style="2" customWidth="1"/>
    <col min="15622" max="15622" width="17.140625" style="2" customWidth="1"/>
    <col min="15623" max="15623" width="12" style="2" customWidth="1"/>
    <col min="15624" max="15624" width="10.7109375" style="2" customWidth="1"/>
    <col min="15625" max="15627" width="0" style="2" hidden="1" customWidth="1"/>
    <col min="15628" max="15855" width="9.140625" style="2"/>
    <col min="15856" max="15856" width="5.140625" style="2" customWidth="1"/>
    <col min="15857" max="15857" width="32.42578125" style="2" customWidth="1"/>
    <col min="15858" max="15860" width="10.28515625" style="2" customWidth="1"/>
    <col min="15861" max="15862" width="12.42578125" style="2" customWidth="1"/>
    <col min="15863" max="15863" width="11.28515625" style="2" customWidth="1"/>
    <col min="15864" max="15864" width="12.42578125" style="2" customWidth="1"/>
    <col min="15865" max="15865" width="11.28515625" style="2" customWidth="1"/>
    <col min="15866" max="15866" width="12.42578125" style="2" customWidth="1"/>
    <col min="15867" max="15867" width="11.28515625" style="2" customWidth="1"/>
    <col min="15868" max="15868" width="12.42578125" style="2" customWidth="1"/>
    <col min="15869" max="15869" width="11.28515625" style="2" customWidth="1"/>
    <col min="15870" max="15870" width="12.42578125" style="2" customWidth="1"/>
    <col min="15871" max="15871" width="11.28515625" style="2" customWidth="1"/>
    <col min="15872" max="15872" width="14.140625" style="2" customWidth="1"/>
    <col min="15873" max="15873" width="10.28515625" style="2" customWidth="1"/>
    <col min="15874" max="15874" width="17.140625" style="2" customWidth="1"/>
    <col min="15875" max="15875" width="12" style="2" customWidth="1"/>
    <col min="15876" max="15876" width="14.140625" style="2" customWidth="1"/>
    <col min="15877" max="15877" width="10.28515625" style="2" customWidth="1"/>
    <col min="15878" max="15878" width="17.140625" style="2" customWidth="1"/>
    <col min="15879" max="15879" width="12" style="2" customWidth="1"/>
    <col min="15880" max="15880" width="10.7109375" style="2" customWidth="1"/>
    <col min="15881" max="15883" width="0" style="2" hidden="1" customWidth="1"/>
    <col min="15884" max="16111" width="9.140625" style="2"/>
    <col min="16112" max="16112" width="5.140625" style="2" customWidth="1"/>
    <col min="16113" max="16113" width="32.42578125" style="2" customWidth="1"/>
    <col min="16114" max="16116" width="10.28515625" style="2" customWidth="1"/>
    <col min="16117" max="16118" width="12.42578125" style="2" customWidth="1"/>
    <col min="16119" max="16119" width="11.28515625" style="2" customWidth="1"/>
    <col min="16120" max="16120" width="12.42578125" style="2" customWidth="1"/>
    <col min="16121" max="16121" width="11.28515625" style="2" customWidth="1"/>
    <col min="16122" max="16122" width="12.42578125" style="2" customWidth="1"/>
    <col min="16123" max="16123" width="11.28515625" style="2" customWidth="1"/>
    <col min="16124" max="16124" width="12.42578125" style="2" customWidth="1"/>
    <col min="16125" max="16125" width="11.28515625" style="2" customWidth="1"/>
    <col min="16126" max="16126" width="12.42578125" style="2" customWidth="1"/>
    <col min="16127" max="16127" width="11.28515625" style="2" customWidth="1"/>
    <col min="16128" max="16128" width="14.140625" style="2" customWidth="1"/>
    <col min="16129" max="16129" width="10.28515625" style="2" customWidth="1"/>
    <col min="16130" max="16130" width="17.140625" style="2" customWidth="1"/>
    <col min="16131" max="16131" width="12" style="2" customWidth="1"/>
    <col min="16132" max="16132" width="14.140625" style="2" customWidth="1"/>
    <col min="16133" max="16133" width="10.28515625" style="2" customWidth="1"/>
    <col min="16134" max="16134" width="17.140625" style="2" customWidth="1"/>
    <col min="16135" max="16135" width="12" style="2" customWidth="1"/>
    <col min="16136" max="16136" width="10.7109375" style="2" customWidth="1"/>
    <col min="16137" max="16139" width="0" style="2" hidden="1" customWidth="1"/>
    <col min="16140" max="16384" width="9.140625" style="2"/>
  </cols>
  <sheetData>
    <row r="1" spans="1:27" ht="18.75" customHeight="1" x14ac:dyDescent="0.25">
      <c r="A1" s="347" t="s">
        <v>0</v>
      </c>
      <c r="B1" s="347"/>
      <c r="C1" s="1"/>
      <c r="D1" s="1"/>
      <c r="E1" s="1"/>
      <c r="F1" s="1"/>
      <c r="G1" s="1"/>
      <c r="H1" s="1"/>
      <c r="I1" s="1"/>
      <c r="J1" s="1"/>
      <c r="K1" s="1"/>
      <c r="L1" s="1"/>
      <c r="M1" s="1"/>
      <c r="N1" s="1"/>
      <c r="O1" s="1"/>
      <c r="P1" s="1"/>
      <c r="Q1" s="1"/>
      <c r="R1" s="1"/>
      <c r="S1" s="1"/>
      <c r="T1" s="384" t="s">
        <v>752</v>
      </c>
      <c r="U1" s="384"/>
      <c r="V1" s="384"/>
      <c r="W1" s="384"/>
    </row>
    <row r="2" spans="1:27" x14ac:dyDescent="0.25">
      <c r="A2" s="348" t="s">
        <v>1</v>
      </c>
      <c r="B2" s="348"/>
      <c r="C2" s="348"/>
      <c r="D2" s="348"/>
      <c r="E2" s="348"/>
      <c r="F2" s="348"/>
      <c r="G2" s="348"/>
      <c r="H2" s="348"/>
      <c r="I2" s="348"/>
      <c r="J2" s="348"/>
      <c r="K2" s="348"/>
      <c r="L2" s="348"/>
      <c r="M2" s="348"/>
      <c r="N2" s="348"/>
      <c r="O2" s="348"/>
      <c r="P2" s="348"/>
      <c r="Q2" s="348"/>
      <c r="R2" s="348"/>
      <c r="S2" s="348"/>
      <c r="T2" s="348"/>
      <c r="U2" s="348"/>
      <c r="V2" s="348"/>
      <c r="W2" s="348"/>
    </row>
    <row r="3" spans="1:27" ht="25.5" customHeight="1" x14ac:dyDescent="0.25">
      <c r="A3" s="348" t="s">
        <v>682</v>
      </c>
      <c r="B3" s="348"/>
      <c r="C3" s="348"/>
      <c r="D3" s="348"/>
      <c r="E3" s="348"/>
      <c r="F3" s="348"/>
      <c r="G3" s="348"/>
      <c r="H3" s="348"/>
      <c r="I3" s="348"/>
      <c r="J3" s="348"/>
      <c r="K3" s="348"/>
      <c r="L3" s="348"/>
      <c r="M3" s="348"/>
      <c r="N3" s="348"/>
      <c r="O3" s="348"/>
      <c r="P3" s="348"/>
      <c r="Q3" s="348"/>
      <c r="R3" s="348"/>
      <c r="S3" s="348"/>
      <c r="T3" s="385"/>
      <c r="U3" s="348"/>
      <c r="V3" s="348"/>
      <c r="W3" s="348"/>
    </row>
    <row r="4" spans="1:27" x14ac:dyDescent="0.25">
      <c r="A4" s="349" t="s">
        <v>747</v>
      </c>
      <c r="B4" s="349"/>
      <c r="C4" s="349"/>
      <c r="D4" s="349"/>
      <c r="E4" s="349"/>
      <c r="F4" s="349"/>
      <c r="G4" s="349"/>
      <c r="H4" s="349"/>
      <c r="I4" s="349"/>
      <c r="J4" s="349"/>
      <c r="K4" s="349"/>
      <c r="L4" s="349"/>
      <c r="M4" s="349"/>
      <c r="N4" s="349"/>
      <c r="O4" s="349"/>
      <c r="P4" s="349"/>
      <c r="Q4" s="349"/>
      <c r="R4" s="349"/>
      <c r="S4" s="349"/>
      <c r="T4" s="386"/>
      <c r="U4" s="349"/>
      <c r="V4" s="349"/>
      <c r="W4" s="349"/>
    </row>
    <row r="5" spans="1:27" s="3" customFormat="1" x14ac:dyDescent="0.25">
      <c r="A5" s="350" t="s">
        <v>3</v>
      </c>
      <c r="B5" s="350"/>
      <c r="C5" s="350"/>
      <c r="D5" s="350"/>
      <c r="E5" s="350"/>
      <c r="F5" s="350"/>
      <c r="G5" s="350"/>
      <c r="H5" s="350"/>
      <c r="I5" s="350"/>
      <c r="J5" s="350"/>
      <c r="K5" s="350"/>
      <c r="L5" s="350"/>
      <c r="M5" s="350"/>
      <c r="N5" s="350"/>
      <c r="O5" s="350"/>
      <c r="P5" s="350"/>
      <c r="Q5" s="350"/>
      <c r="R5" s="350"/>
      <c r="S5" s="350"/>
      <c r="T5" s="387"/>
      <c r="U5" s="350"/>
      <c r="V5" s="350"/>
      <c r="W5" s="350"/>
    </row>
    <row r="6" spans="1:27" s="142" customFormat="1" ht="34.5" customHeight="1" x14ac:dyDescent="0.25">
      <c r="A6" s="332" t="s">
        <v>4</v>
      </c>
      <c r="B6" s="332" t="s">
        <v>5</v>
      </c>
      <c r="C6" s="332" t="s">
        <v>683</v>
      </c>
      <c r="D6" s="332" t="s">
        <v>7</v>
      </c>
      <c r="E6" s="334" t="s">
        <v>10</v>
      </c>
      <c r="F6" s="332" t="s">
        <v>9</v>
      </c>
      <c r="G6" s="356" t="s">
        <v>11</v>
      </c>
      <c r="H6" s="357"/>
      <c r="I6" s="357"/>
      <c r="J6" s="357"/>
      <c r="K6" s="357"/>
      <c r="L6" s="358"/>
      <c r="M6" s="139"/>
      <c r="N6" s="332" t="s">
        <v>684</v>
      </c>
      <c r="O6" s="332"/>
      <c r="P6" s="332"/>
      <c r="Q6" s="332" t="s">
        <v>15</v>
      </c>
      <c r="R6" s="332"/>
      <c r="S6" s="332"/>
      <c r="T6" s="332" t="s">
        <v>16</v>
      </c>
      <c r="U6" s="332"/>
      <c r="V6" s="332"/>
      <c r="W6" s="332" t="s">
        <v>17</v>
      </c>
    </row>
    <row r="7" spans="1:27" s="142" customFormat="1" ht="19.5" customHeight="1" x14ac:dyDescent="0.25">
      <c r="A7" s="332"/>
      <c r="B7" s="332"/>
      <c r="C7" s="332"/>
      <c r="D7" s="332"/>
      <c r="E7" s="335"/>
      <c r="F7" s="332"/>
      <c r="G7" s="332" t="s">
        <v>18</v>
      </c>
      <c r="H7" s="356" t="s">
        <v>19</v>
      </c>
      <c r="I7" s="357"/>
      <c r="J7" s="357"/>
      <c r="K7" s="357"/>
      <c r="L7" s="358"/>
      <c r="M7" s="139"/>
      <c r="N7" s="332" t="s">
        <v>20</v>
      </c>
      <c r="O7" s="383" t="s">
        <v>685</v>
      </c>
      <c r="P7" s="383" t="s">
        <v>686</v>
      </c>
      <c r="Q7" s="332" t="s">
        <v>20</v>
      </c>
      <c r="R7" s="383" t="s">
        <v>528</v>
      </c>
      <c r="S7" s="383" t="s">
        <v>686</v>
      </c>
      <c r="T7" s="332" t="s">
        <v>20</v>
      </c>
      <c r="U7" s="383" t="s">
        <v>685</v>
      </c>
      <c r="V7" s="383" t="s">
        <v>686</v>
      </c>
      <c r="W7" s="332"/>
    </row>
    <row r="8" spans="1:27" s="142" customFormat="1" ht="20.25" customHeight="1" x14ac:dyDescent="0.25">
      <c r="A8" s="332"/>
      <c r="B8" s="332"/>
      <c r="C8" s="332"/>
      <c r="D8" s="332"/>
      <c r="E8" s="335"/>
      <c r="F8" s="332"/>
      <c r="G8" s="332"/>
      <c r="H8" s="332" t="s">
        <v>20</v>
      </c>
      <c r="I8" s="356" t="s">
        <v>24</v>
      </c>
      <c r="J8" s="357"/>
      <c r="K8" s="357"/>
      <c r="L8" s="358"/>
      <c r="M8" s="139"/>
      <c r="N8" s="332"/>
      <c r="O8" s="383"/>
      <c r="P8" s="383"/>
      <c r="Q8" s="332"/>
      <c r="R8" s="383"/>
      <c r="S8" s="383"/>
      <c r="T8" s="332"/>
      <c r="U8" s="383"/>
      <c r="V8" s="383"/>
      <c r="W8" s="332"/>
    </row>
    <row r="9" spans="1:27" s="142" customFormat="1" x14ac:dyDescent="0.25">
      <c r="A9" s="332"/>
      <c r="B9" s="332"/>
      <c r="C9" s="332"/>
      <c r="D9" s="332"/>
      <c r="E9" s="335"/>
      <c r="F9" s="332"/>
      <c r="G9" s="332"/>
      <c r="H9" s="332"/>
      <c r="I9" s="380" t="s">
        <v>528</v>
      </c>
      <c r="J9" s="380" t="s">
        <v>687</v>
      </c>
      <c r="K9" s="382" t="s">
        <v>688</v>
      </c>
      <c r="L9" s="366" t="s">
        <v>689</v>
      </c>
      <c r="M9" s="255"/>
      <c r="N9" s="332"/>
      <c r="O9" s="383"/>
      <c r="P9" s="383"/>
      <c r="Q9" s="332"/>
      <c r="R9" s="383"/>
      <c r="S9" s="383"/>
      <c r="T9" s="332"/>
      <c r="U9" s="383"/>
      <c r="V9" s="383"/>
      <c r="W9" s="332"/>
    </row>
    <row r="10" spans="1:27" s="142" customFormat="1" ht="48" customHeight="1" x14ac:dyDescent="0.25">
      <c r="A10" s="332"/>
      <c r="B10" s="332"/>
      <c r="C10" s="332"/>
      <c r="D10" s="332"/>
      <c r="E10" s="336"/>
      <c r="F10" s="332"/>
      <c r="G10" s="332"/>
      <c r="H10" s="332"/>
      <c r="I10" s="381"/>
      <c r="J10" s="381"/>
      <c r="K10" s="382"/>
      <c r="L10" s="368"/>
      <c r="M10" s="257"/>
      <c r="N10" s="332"/>
      <c r="O10" s="383"/>
      <c r="P10" s="383"/>
      <c r="Q10" s="332"/>
      <c r="R10" s="383"/>
      <c r="S10" s="383"/>
      <c r="T10" s="332"/>
      <c r="U10" s="383"/>
      <c r="V10" s="383"/>
      <c r="W10" s="332"/>
    </row>
    <row r="11" spans="1:27" ht="23.25" customHeight="1" x14ac:dyDescent="0.25">
      <c r="A11" s="299"/>
      <c r="B11" s="300" t="s">
        <v>531</v>
      </c>
      <c r="C11" s="301"/>
      <c r="D11" s="302"/>
      <c r="E11" s="302"/>
      <c r="F11" s="302"/>
      <c r="G11" s="302"/>
      <c r="H11" s="303">
        <f>H12+H20</f>
        <v>19727</v>
      </c>
      <c r="I11" s="303">
        <f t="shared" ref="I11:V11" si="0">I12+I20</f>
        <v>17000</v>
      </c>
      <c r="J11" s="303">
        <f t="shared" si="0"/>
        <v>1390.5</v>
      </c>
      <c r="K11" s="303">
        <f t="shared" si="0"/>
        <v>90</v>
      </c>
      <c r="L11" s="303">
        <f t="shared" si="0"/>
        <v>2161.5</v>
      </c>
      <c r="M11" s="303">
        <f t="shared" si="0"/>
        <v>0</v>
      </c>
      <c r="N11" s="303">
        <f t="shared" si="0"/>
        <v>14000</v>
      </c>
      <c r="O11" s="303">
        <f t="shared" si="0"/>
        <v>6000</v>
      </c>
      <c r="P11" s="303">
        <f t="shared" si="0"/>
        <v>8000</v>
      </c>
      <c r="Q11" s="303">
        <f t="shared" si="0"/>
        <v>3000</v>
      </c>
      <c r="R11" s="303">
        <f t="shared" si="0"/>
        <v>3000</v>
      </c>
      <c r="S11" s="303">
        <f t="shared" si="0"/>
        <v>0</v>
      </c>
      <c r="T11" s="303">
        <f t="shared" si="0"/>
        <v>16000</v>
      </c>
      <c r="U11" s="303">
        <f t="shared" si="0"/>
        <v>16000</v>
      </c>
      <c r="V11" s="303">
        <f t="shared" si="0"/>
        <v>0</v>
      </c>
      <c r="W11" s="302"/>
      <c r="X11" s="20" t="e">
        <f>ROUND(#REF!*0.5-#REF!,-2)</f>
        <v>#REF!</v>
      </c>
      <c r="Z11" s="2">
        <f>I11-N11</f>
        <v>3000</v>
      </c>
      <c r="AA11" s="304"/>
    </row>
    <row r="12" spans="1:27" ht="23.25" customHeight="1" x14ac:dyDescent="0.25">
      <c r="A12" s="22" t="s">
        <v>358</v>
      </c>
      <c r="B12" s="149" t="s">
        <v>359</v>
      </c>
      <c r="C12" s="28"/>
      <c r="D12" s="267"/>
      <c r="E12" s="267"/>
      <c r="F12" s="267"/>
      <c r="G12" s="267"/>
      <c r="H12" s="305">
        <f t="shared" ref="H12:T12" si="1">SUM(H13:H19)</f>
        <v>19727</v>
      </c>
      <c r="I12" s="305">
        <f t="shared" si="1"/>
        <v>17000</v>
      </c>
      <c r="J12" s="305">
        <f t="shared" si="1"/>
        <v>1390.5</v>
      </c>
      <c r="K12" s="305">
        <f t="shared" si="1"/>
        <v>90</v>
      </c>
      <c r="L12" s="305">
        <f t="shared" si="1"/>
        <v>2161.5</v>
      </c>
      <c r="M12" s="305">
        <f t="shared" si="1"/>
        <v>0</v>
      </c>
      <c r="N12" s="305">
        <f t="shared" si="1"/>
        <v>14000</v>
      </c>
      <c r="O12" s="305">
        <f t="shared" si="1"/>
        <v>6000</v>
      </c>
      <c r="P12" s="305">
        <f t="shared" si="1"/>
        <v>8000</v>
      </c>
      <c r="Q12" s="305">
        <f t="shared" si="1"/>
        <v>3000</v>
      </c>
      <c r="R12" s="305">
        <f t="shared" si="1"/>
        <v>3000</v>
      </c>
      <c r="S12" s="305">
        <f t="shared" si="1"/>
        <v>0</v>
      </c>
      <c r="T12" s="305">
        <f t="shared" si="1"/>
        <v>3000</v>
      </c>
      <c r="U12" s="305">
        <f>SUM(U13:U19)</f>
        <v>3000</v>
      </c>
      <c r="V12" s="305"/>
      <c r="W12" s="267"/>
      <c r="X12" s="20"/>
    </row>
    <row r="13" spans="1:27" ht="60" customHeight="1" x14ac:dyDescent="0.25">
      <c r="A13" s="46">
        <v>1</v>
      </c>
      <c r="B13" s="306" t="s">
        <v>690</v>
      </c>
      <c r="C13" s="41" t="s">
        <v>691</v>
      </c>
      <c r="D13" s="41" t="s">
        <v>692</v>
      </c>
      <c r="E13" s="41" t="s">
        <v>693</v>
      </c>
      <c r="F13" s="267"/>
      <c r="G13" s="41" t="s">
        <v>694</v>
      </c>
      <c r="H13" s="307">
        <v>3205</v>
      </c>
      <c r="I13" s="307">
        <v>3205</v>
      </c>
      <c r="J13" s="307"/>
      <c r="K13" s="307"/>
      <c r="L13" s="307">
        <v>0</v>
      </c>
      <c r="M13" s="307"/>
      <c r="N13" s="307">
        <f t="shared" ref="N13:N19" si="2">O13+P13</f>
        <v>2300</v>
      </c>
      <c r="O13" s="307">
        <v>2300</v>
      </c>
      <c r="P13" s="307"/>
      <c r="Q13" s="307">
        <f t="shared" ref="Q13:Q19" si="3">R13+S13</f>
        <v>905</v>
      </c>
      <c r="R13" s="307">
        <f>I13-N13</f>
        <v>905</v>
      </c>
      <c r="S13" s="307"/>
      <c r="T13" s="307">
        <f t="shared" ref="T13:T20" si="4">U13+V13</f>
        <v>905</v>
      </c>
      <c r="U13" s="307">
        <f>I13-O13</f>
        <v>905</v>
      </c>
      <c r="V13" s="307"/>
      <c r="W13" s="267"/>
      <c r="X13" s="20"/>
      <c r="Z13" s="2">
        <f t="shared" ref="Z13:Z19" si="5">I13-N13</f>
        <v>905</v>
      </c>
    </row>
    <row r="14" spans="1:27" ht="43.5" customHeight="1" x14ac:dyDescent="0.25">
      <c r="A14" s="46">
        <v>2</v>
      </c>
      <c r="B14" s="306" t="s">
        <v>695</v>
      </c>
      <c r="C14" s="41" t="s">
        <v>696</v>
      </c>
      <c r="D14" s="91" t="s">
        <v>697</v>
      </c>
      <c r="E14" s="41" t="s">
        <v>698</v>
      </c>
      <c r="F14" s="267"/>
      <c r="G14" s="46" t="s">
        <v>699</v>
      </c>
      <c r="H14" s="47">
        <v>5000</v>
      </c>
      <c r="I14" s="47">
        <v>5000</v>
      </c>
      <c r="J14" s="47"/>
      <c r="K14" s="307"/>
      <c r="L14" s="307"/>
      <c r="M14" s="307"/>
      <c r="N14" s="307">
        <f t="shared" si="2"/>
        <v>4000</v>
      </c>
      <c r="O14" s="307"/>
      <c r="P14" s="307">
        <v>4000</v>
      </c>
      <c r="Q14" s="307">
        <f t="shared" si="3"/>
        <v>1000</v>
      </c>
      <c r="R14" s="307">
        <f t="shared" ref="R14:R19" si="6">I14-N14</f>
        <v>1000</v>
      </c>
      <c r="S14" s="307"/>
      <c r="T14" s="307">
        <f t="shared" si="4"/>
        <v>1000</v>
      </c>
      <c r="U14" s="307">
        <v>1000</v>
      </c>
      <c r="V14" s="307"/>
      <c r="W14" s="267"/>
      <c r="X14" s="20"/>
      <c r="Z14" s="2">
        <f t="shared" si="5"/>
        <v>1000</v>
      </c>
    </row>
    <row r="15" spans="1:27" ht="51" customHeight="1" x14ac:dyDescent="0.25">
      <c r="A15" s="46">
        <v>3</v>
      </c>
      <c r="B15" s="308" t="s">
        <v>700</v>
      </c>
      <c r="C15" s="41" t="s">
        <v>701</v>
      </c>
      <c r="D15" s="41" t="s">
        <v>702</v>
      </c>
      <c r="E15" s="41" t="s">
        <v>703</v>
      </c>
      <c r="F15" s="41"/>
      <c r="G15" s="41" t="s">
        <v>704</v>
      </c>
      <c r="H15" s="209">
        <v>2500</v>
      </c>
      <c r="I15" s="209">
        <v>2000</v>
      </c>
      <c r="J15" s="209"/>
      <c r="K15" s="209"/>
      <c r="L15" s="209">
        <v>189</v>
      </c>
      <c r="M15" s="209"/>
      <c r="N15" s="307">
        <f t="shared" si="2"/>
        <v>1800</v>
      </c>
      <c r="O15" s="307">
        <v>1800</v>
      </c>
      <c r="P15" s="209"/>
      <c r="Q15" s="307">
        <f t="shared" si="3"/>
        <v>200</v>
      </c>
      <c r="R15" s="307">
        <f t="shared" si="6"/>
        <v>200</v>
      </c>
      <c r="S15" s="209"/>
      <c r="T15" s="307">
        <f t="shared" si="4"/>
        <v>200</v>
      </c>
      <c r="U15" s="307">
        <v>200</v>
      </c>
      <c r="V15" s="209"/>
      <c r="W15" s="268"/>
      <c r="Z15" s="2">
        <f t="shared" si="5"/>
        <v>200</v>
      </c>
    </row>
    <row r="16" spans="1:27" ht="69.75" customHeight="1" x14ac:dyDescent="0.25">
      <c r="A16" s="46">
        <v>4</v>
      </c>
      <c r="B16" s="308" t="s">
        <v>705</v>
      </c>
      <c r="C16" s="41" t="s">
        <v>706</v>
      </c>
      <c r="D16" s="41" t="s">
        <v>707</v>
      </c>
      <c r="E16" s="41" t="s">
        <v>708</v>
      </c>
      <c r="F16" s="41"/>
      <c r="G16" s="41" t="s">
        <v>709</v>
      </c>
      <c r="H16" s="209">
        <v>1922</v>
      </c>
      <c r="I16" s="209">
        <v>1345</v>
      </c>
      <c r="J16" s="209">
        <v>311</v>
      </c>
      <c r="K16" s="209"/>
      <c r="L16" s="209">
        <v>157.5</v>
      </c>
      <c r="M16" s="209"/>
      <c r="N16" s="307">
        <f t="shared" si="2"/>
        <v>1150</v>
      </c>
      <c r="O16" s="307">
        <v>1150</v>
      </c>
      <c r="P16" s="209"/>
      <c r="Q16" s="307">
        <f t="shared" si="3"/>
        <v>195</v>
      </c>
      <c r="R16" s="307">
        <f t="shared" si="6"/>
        <v>195</v>
      </c>
      <c r="S16" s="209"/>
      <c r="T16" s="307">
        <f t="shared" si="4"/>
        <v>195</v>
      </c>
      <c r="U16" s="307">
        <f>I16-O16</f>
        <v>195</v>
      </c>
      <c r="V16" s="209"/>
      <c r="W16" s="268"/>
      <c r="Z16" s="2">
        <f t="shared" si="5"/>
        <v>195</v>
      </c>
    </row>
    <row r="17" spans="1:26" ht="58.5" customHeight="1" x14ac:dyDescent="0.25">
      <c r="A17" s="46">
        <v>5</v>
      </c>
      <c r="B17" s="308" t="s">
        <v>710</v>
      </c>
      <c r="C17" s="41" t="s">
        <v>711</v>
      </c>
      <c r="D17" s="41" t="s">
        <v>712</v>
      </c>
      <c r="E17" s="41" t="s">
        <v>713</v>
      </c>
      <c r="F17" s="41"/>
      <c r="G17" s="41" t="s">
        <v>714</v>
      </c>
      <c r="H17" s="209">
        <v>2650</v>
      </c>
      <c r="I17" s="209">
        <v>1850</v>
      </c>
      <c r="J17" s="209">
        <v>419.5</v>
      </c>
      <c r="K17" s="209"/>
      <c r="L17" s="209">
        <v>50</v>
      </c>
      <c r="M17" s="209"/>
      <c r="N17" s="307">
        <f t="shared" si="2"/>
        <v>1650</v>
      </c>
      <c r="O17" s="307">
        <v>750</v>
      </c>
      <c r="P17" s="209">
        <v>900</v>
      </c>
      <c r="Q17" s="307">
        <f t="shared" si="3"/>
        <v>200</v>
      </c>
      <c r="R17" s="307">
        <f t="shared" si="6"/>
        <v>200</v>
      </c>
      <c r="S17" s="209"/>
      <c r="T17" s="307">
        <f t="shared" si="4"/>
        <v>200</v>
      </c>
      <c r="U17" s="307">
        <v>200</v>
      </c>
      <c r="V17" s="209"/>
      <c r="W17" s="268"/>
      <c r="Z17" s="2">
        <f t="shared" si="5"/>
        <v>200</v>
      </c>
    </row>
    <row r="18" spans="1:26" ht="56.25" customHeight="1" x14ac:dyDescent="0.25">
      <c r="A18" s="46">
        <v>6</v>
      </c>
      <c r="B18" s="308" t="s">
        <v>715</v>
      </c>
      <c r="C18" s="41" t="s">
        <v>716</v>
      </c>
      <c r="D18" s="41" t="s">
        <v>717</v>
      </c>
      <c r="E18" s="41" t="s">
        <v>718</v>
      </c>
      <c r="F18" s="41"/>
      <c r="G18" s="41" t="s">
        <v>719</v>
      </c>
      <c r="H18" s="209">
        <v>2650</v>
      </c>
      <c r="I18" s="209">
        <v>1800</v>
      </c>
      <c r="J18" s="209">
        <v>660</v>
      </c>
      <c r="K18" s="209">
        <v>90</v>
      </c>
      <c r="L18" s="209">
        <v>265</v>
      </c>
      <c r="M18" s="209"/>
      <c r="N18" s="307">
        <f t="shared" si="2"/>
        <v>1600</v>
      </c>
      <c r="O18" s="307"/>
      <c r="P18" s="209">
        <v>1600</v>
      </c>
      <c r="Q18" s="307">
        <f t="shared" si="3"/>
        <v>200</v>
      </c>
      <c r="R18" s="307">
        <f t="shared" si="6"/>
        <v>200</v>
      </c>
      <c r="S18" s="209"/>
      <c r="T18" s="307">
        <f t="shared" si="4"/>
        <v>200</v>
      </c>
      <c r="U18" s="209">
        <v>200</v>
      </c>
      <c r="V18" s="209"/>
      <c r="W18" s="268"/>
      <c r="Z18" s="2">
        <f t="shared" si="5"/>
        <v>200</v>
      </c>
    </row>
    <row r="19" spans="1:26" ht="57" customHeight="1" x14ac:dyDescent="0.25">
      <c r="A19" s="46">
        <v>7</v>
      </c>
      <c r="B19" s="308" t="s">
        <v>720</v>
      </c>
      <c r="C19" s="41" t="s">
        <v>721</v>
      </c>
      <c r="D19" s="41" t="s">
        <v>722</v>
      </c>
      <c r="E19" s="41" t="s">
        <v>723</v>
      </c>
      <c r="F19" s="41" t="s">
        <v>724</v>
      </c>
      <c r="G19" s="41" t="s">
        <v>724</v>
      </c>
      <c r="H19" s="209">
        <v>1800</v>
      </c>
      <c r="I19" s="209">
        <v>1800</v>
      </c>
      <c r="J19" s="209"/>
      <c r="K19" s="209"/>
      <c r="L19" s="209">
        <f t="shared" ref="L19" si="7">N19+O19</f>
        <v>1500</v>
      </c>
      <c r="M19" s="209"/>
      <c r="N19" s="307">
        <f t="shared" si="2"/>
        <v>1500</v>
      </c>
      <c r="O19" s="307"/>
      <c r="P19" s="209">
        <v>1500</v>
      </c>
      <c r="Q19" s="307">
        <f t="shared" si="3"/>
        <v>300</v>
      </c>
      <c r="R19" s="307">
        <f t="shared" si="6"/>
        <v>300</v>
      </c>
      <c r="S19" s="209"/>
      <c r="T19" s="307">
        <f t="shared" si="4"/>
        <v>300</v>
      </c>
      <c r="U19" s="209">
        <v>300</v>
      </c>
      <c r="V19" s="209"/>
      <c r="W19" s="268"/>
      <c r="Y19" s="2">
        <v>1500</v>
      </c>
      <c r="Z19" s="2">
        <f t="shared" si="5"/>
        <v>300</v>
      </c>
    </row>
    <row r="20" spans="1:26" ht="23.25" customHeight="1" x14ac:dyDescent="0.25">
      <c r="A20" s="309" t="s">
        <v>487</v>
      </c>
      <c r="B20" s="310" t="s">
        <v>488</v>
      </c>
      <c r="C20" s="127"/>
      <c r="D20" s="293"/>
      <c r="E20" s="293"/>
      <c r="F20" s="293"/>
      <c r="G20" s="293"/>
      <c r="H20" s="311"/>
      <c r="I20" s="311"/>
      <c r="J20" s="311"/>
      <c r="K20" s="311"/>
      <c r="L20" s="311"/>
      <c r="M20" s="311"/>
      <c r="N20" s="311"/>
      <c r="O20" s="311"/>
      <c r="P20" s="311"/>
      <c r="Q20" s="311"/>
      <c r="R20" s="311"/>
      <c r="S20" s="311"/>
      <c r="T20" s="311">
        <f t="shared" si="4"/>
        <v>13000</v>
      </c>
      <c r="U20" s="311">
        <v>13000</v>
      </c>
      <c r="V20" s="311"/>
      <c r="W20" s="293"/>
      <c r="X20" s="20"/>
    </row>
    <row r="28" spans="1:26" x14ac:dyDescent="0.25">
      <c r="A28" s="2"/>
      <c r="B28" s="2"/>
      <c r="C28" s="2"/>
      <c r="D28" s="2"/>
      <c r="E28" s="2"/>
      <c r="F28" s="2"/>
      <c r="G28" s="2"/>
      <c r="H28" s="2"/>
      <c r="I28" s="2"/>
      <c r="J28" s="2"/>
      <c r="K28" s="2"/>
      <c r="L28" s="2"/>
      <c r="M28" s="2"/>
      <c r="N28" s="2"/>
      <c r="O28" s="2"/>
      <c r="P28" s="2"/>
      <c r="Q28" s="2"/>
      <c r="R28" s="2"/>
      <c r="S28" s="2"/>
      <c r="T28" s="2"/>
      <c r="U28" s="2"/>
      <c r="V28" s="2"/>
      <c r="W28" s="2"/>
    </row>
  </sheetData>
  <mergeCells count="34">
    <mergeCell ref="F6:F10"/>
    <mergeCell ref="A1:B1"/>
    <mergeCell ref="T1:W1"/>
    <mergeCell ref="A2:W2"/>
    <mergeCell ref="A3:W3"/>
    <mergeCell ref="A4:W4"/>
    <mergeCell ref="A5:W5"/>
    <mergeCell ref="A6:A10"/>
    <mergeCell ref="B6:B10"/>
    <mergeCell ref="C6:C10"/>
    <mergeCell ref="D6:D10"/>
    <mergeCell ref="E6:E10"/>
    <mergeCell ref="W6:W10"/>
    <mergeCell ref="G7:G10"/>
    <mergeCell ref="H7:L7"/>
    <mergeCell ref="N7:N10"/>
    <mergeCell ref="O7:O10"/>
    <mergeCell ref="P7:P10"/>
    <mergeCell ref="V7:V10"/>
    <mergeCell ref="G6:L6"/>
    <mergeCell ref="N6:P6"/>
    <mergeCell ref="Q6:S6"/>
    <mergeCell ref="T6:V6"/>
    <mergeCell ref="Q7:Q10"/>
    <mergeCell ref="R7:R10"/>
    <mergeCell ref="S7:S10"/>
    <mergeCell ref="T7:T10"/>
    <mergeCell ref="U7:U10"/>
    <mergeCell ref="H8:H10"/>
    <mergeCell ref="I8:L8"/>
    <mergeCell ref="I9:I10"/>
    <mergeCell ref="J9:J10"/>
    <mergeCell ref="K9:K10"/>
    <mergeCell ref="L9:L10"/>
  </mergeCells>
  <pageMargins left="0.3" right="0.2" top="0.5" bottom="0.5" header="0.3" footer="0.3"/>
  <pageSetup paperSize="9" scale="75" orientation="landscape" r:id="rId1"/>
  <headerFooter>
    <oddFooter>&amp;CB7-&amp;P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2677B-C2F2-4663-956F-CDBB94A20F45}">
  <sheetPr>
    <tabColor rgb="FF92D050"/>
  </sheetPr>
  <dimension ref="A1:AA1025"/>
  <sheetViews>
    <sheetView tabSelected="1" workbookViewId="0">
      <selection activeCell="A2" sqref="A2:K2"/>
    </sheetView>
  </sheetViews>
  <sheetFormatPr defaultColWidth="9.140625" defaultRowHeight="12.75" x14ac:dyDescent="0.2"/>
  <cols>
    <col min="1" max="1" width="5.85546875" style="328" customWidth="1"/>
    <col min="2" max="2" width="29.7109375" style="172" customWidth="1"/>
    <col min="3" max="3" width="7.42578125" style="172" customWidth="1"/>
    <col min="4" max="4" width="13.42578125" style="172" customWidth="1"/>
    <col min="5" max="5" width="12.85546875" style="172" customWidth="1"/>
    <col min="6" max="6" width="10.85546875" style="172" customWidth="1"/>
    <col min="7" max="7" width="24.85546875" style="172" customWidth="1"/>
    <col min="8" max="8" width="10.5703125" style="172" customWidth="1"/>
    <col min="9" max="9" width="8.5703125" style="172" customWidth="1"/>
    <col min="10" max="10" width="25.5703125" style="172" customWidth="1"/>
    <col min="11" max="11" width="12.5703125" style="172" customWidth="1"/>
    <col min="12" max="27" width="0" style="172" hidden="1" customWidth="1"/>
    <col min="28" max="16384" width="9.140625" style="172"/>
  </cols>
  <sheetData>
    <row r="1" spans="1:25" ht="16.5" x14ac:dyDescent="0.25">
      <c r="A1" s="347" t="s">
        <v>0</v>
      </c>
      <c r="B1" s="347"/>
      <c r="C1" s="312"/>
      <c r="D1" s="312"/>
      <c r="E1" s="312"/>
      <c r="F1" s="312"/>
      <c r="G1" s="312"/>
      <c r="H1" s="312"/>
      <c r="I1" s="312"/>
      <c r="J1" s="392" t="s">
        <v>753</v>
      </c>
      <c r="K1" s="392"/>
    </row>
    <row r="2" spans="1:25" ht="16.5" x14ac:dyDescent="0.25">
      <c r="A2" s="392" t="s">
        <v>1</v>
      </c>
      <c r="B2" s="392"/>
      <c r="C2" s="392"/>
      <c r="D2" s="392"/>
      <c r="E2" s="392"/>
      <c r="F2" s="392"/>
      <c r="G2" s="392"/>
      <c r="H2" s="392"/>
      <c r="I2" s="392"/>
      <c r="J2" s="392"/>
      <c r="K2" s="392"/>
    </row>
    <row r="3" spans="1:25" s="313" customFormat="1" ht="36.75" customHeight="1" x14ac:dyDescent="0.25">
      <c r="A3" s="393" t="s">
        <v>725</v>
      </c>
      <c r="B3" s="393"/>
      <c r="C3" s="393"/>
      <c r="D3" s="393"/>
      <c r="E3" s="393"/>
      <c r="F3" s="393"/>
      <c r="G3" s="393"/>
      <c r="H3" s="393"/>
      <c r="I3" s="393"/>
      <c r="J3" s="393"/>
      <c r="K3" s="393"/>
    </row>
    <row r="4" spans="1:25" s="314" customFormat="1" ht="19.5" customHeight="1" x14ac:dyDescent="0.25">
      <c r="A4" s="394" t="s">
        <v>747</v>
      </c>
      <c r="B4" s="394"/>
      <c r="C4" s="394"/>
      <c r="D4" s="394"/>
      <c r="E4" s="394"/>
      <c r="F4" s="394"/>
      <c r="G4" s="394"/>
      <c r="H4" s="394"/>
      <c r="I4" s="394"/>
      <c r="J4" s="394"/>
      <c r="K4" s="394"/>
    </row>
    <row r="5" spans="1:25" s="313" customFormat="1" ht="18" customHeight="1" x14ac:dyDescent="0.25">
      <c r="A5" s="315"/>
      <c r="G5" s="395" t="s">
        <v>726</v>
      </c>
      <c r="H5" s="395"/>
      <c r="I5" s="395"/>
      <c r="J5" s="395"/>
      <c r="K5" s="396"/>
    </row>
    <row r="6" spans="1:25" s="166" customFormat="1" ht="24.75" customHeight="1" x14ac:dyDescent="0.25">
      <c r="A6" s="382" t="s">
        <v>520</v>
      </c>
      <c r="B6" s="382" t="s">
        <v>727</v>
      </c>
      <c r="C6" s="382" t="s">
        <v>728</v>
      </c>
      <c r="D6" s="382" t="s">
        <v>729</v>
      </c>
      <c r="E6" s="382"/>
      <c r="F6" s="382"/>
      <c r="G6" s="382"/>
      <c r="H6" s="382"/>
      <c r="I6" s="382"/>
      <c r="J6" s="382"/>
      <c r="K6" s="382" t="s">
        <v>17</v>
      </c>
    </row>
    <row r="7" spans="1:25" s="166" customFormat="1" ht="21" customHeight="1" x14ac:dyDescent="0.25">
      <c r="A7" s="382"/>
      <c r="B7" s="382"/>
      <c r="C7" s="382"/>
      <c r="D7" s="382" t="s">
        <v>26</v>
      </c>
      <c r="E7" s="382" t="s">
        <v>27</v>
      </c>
      <c r="F7" s="382"/>
      <c r="G7" s="382"/>
      <c r="H7" s="382"/>
      <c r="I7" s="382"/>
      <c r="J7" s="382"/>
      <c r="K7" s="382"/>
    </row>
    <row r="8" spans="1:25" s="166" customFormat="1" ht="22.5" customHeight="1" x14ac:dyDescent="0.25">
      <c r="A8" s="382"/>
      <c r="B8" s="382"/>
      <c r="C8" s="382"/>
      <c r="D8" s="382"/>
      <c r="E8" s="382" t="s">
        <v>686</v>
      </c>
      <c r="F8" s="382"/>
      <c r="G8" s="382"/>
      <c r="H8" s="382" t="s">
        <v>730</v>
      </c>
      <c r="I8" s="382"/>
      <c r="J8" s="382"/>
      <c r="K8" s="382"/>
    </row>
    <row r="9" spans="1:25" s="166" customFormat="1" ht="20.25" customHeight="1" x14ac:dyDescent="0.25">
      <c r="A9" s="382"/>
      <c r="B9" s="382"/>
      <c r="C9" s="382"/>
      <c r="D9" s="382"/>
      <c r="E9" s="382" t="s">
        <v>26</v>
      </c>
      <c r="F9" s="382" t="s">
        <v>27</v>
      </c>
      <c r="G9" s="382"/>
      <c r="H9" s="382" t="s">
        <v>26</v>
      </c>
      <c r="I9" s="382" t="s">
        <v>27</v>
      </c>
      <c r="J9" s="382"/>
      <c r="K9" s="382"/>
    </row>
    <row r="10" spans="1:25" s="166" customFormat="1" ht="68.25" customHeight="1" x14ac:dyDescent="0.25">
      <c r="A10" s="366"/>
      <c r="B10" s="366"/>
      <c r="C10" s="366"/>
      <c r="D10" s="366"/>
      <c r="E10" s="366"/>
      <c r="F10" s="255" t="s">
        <v>731</v>
      </c>
      <c r="G10" s="255" t="s">
        <v>732</v>
      </c>
      <c r="H10" s="366"/>
      <c r="I10" s="255" t="s">
        <v>731</v>
      </c>
      <c r="J10" s="255" t="s">
        <v>732</v>
      </c>
      <c r="K10" s="366"/>
    </row>
    <row r="11" spans="1:25" s="166" customFormat="1" ht="24" customHeight="1" x14ac:dyDescent="0.25">
      <c r="A11" s="316"/>
      <c r="B11" s="316" t="s">
        <v>648</v>
      </c>
      <c r="C11" s="316"/>
      <c r="D11" s="317">
        <f t="shared" ref="D11:J11" si="0">SUM(D12:D26)</f>
        <v>194486</v>
      </c>
      <c r="E11" s="317">
        <f t="shared" si="0"/>
        <v>137000</v>
      </c>
      <c r="F11" s="317">
        <f t="shared" si="0"/>
        <v>23311</v>
      </c>
      <c r="G11" s="317">
        <f t="shared" si="0"/>
        <v>113689</v>
      </c>
      <c r="H11" s="317">
        <f t="shared" si="0"/>
        <v>57486</v>
      </c>
      <c r="I11" s="317">
        <f t="shared" si="0"/>
        <v>4400</v>
      </c>
      <c r="J11" s="317">
        <f t="shared" si="0"/>
        <v>53086</v>
      </c>
      <c r="K11" s="316"/>
      <c r="M11" s="318">
        <f>F11-15800</f>
        <v>7511</v>
      </c>
      <c r="N11" s="166">
        <f>O11+P11</f>
        <v>160200</v>
      </c>
      <c r="O11" s="166">
        <v>120200</v>
      </c>
      <c r="P11" s="166">
        <v>40000</v>
      </c>
      <c r="U11" s="318">
        <f>137000-E11</f>
        <v>0</v>
      </c>
      <c r="V11" s="318">
        <f>H11-'[24]Bieu 3'!H44</f>
        <v>0</v>
      </c>
      <c r="W11" s="318">
        <f>J11+G11</f>
        <v>166775</v>
      </c>
      <c r="X11" s="318">
        <f>I11+F11</f>
        <v>27711</v>
      </c>
      <c r="Y11" s="166" t="e">
        <f>'[24]B5a-KCM'!AK83+'45.3'!Z16+'45.4'!#REF!+'45.5'!AK26+'45.6'!U20</f>
        <v>#REF!</v>
      </c>
    </row>
    <row r="12" spans="1:25" s="313" customFormat="1" ht="22.15" customHeight="1" x14ac:dyDescent="0.25">
      <c r="A12" s="319">
        <v>1</v>
      </c>
      <c r="B12" s="320" t="s">
        <v>733</v>
      </c>
      <c r="C12" s="319" t="s">
        <v>35</v>
      </c>
      <c r="D12" s="321">
        <f t="shared" ref="D12:D26" si="1">E12+H12</f>
        <v>7000</v>
      </c>
      <c r="E12" s="321">
        <f t="shared" ref="E12:E26" si="2">F12+G12</f>
        <v>5000</v>
      </c>
      <c r="F12" s="322"/>
      <c r="G12" s="322">
        <v>5000</v>
      </c>
      <c r="H12" s="321">
        <f t="shared" ref="H12:H26" si="3">I12+J12</f>
        <v>2000</v>
      </c>
      <c r="I12" s="322"/>
      <c r="J12" s="322">
        <v>2000</v>
      </c>
      <c r="K12" s="320"/>
      <c r="N12" s="166">
        <f>O12+P12</f>
        <v>-34286</v>
      </c>
      <c r="O12" s="323">
        <f>O11-E11</f>
        <v>-16800</v>
      </c>
      <c r="P12" s="323">
        <f>P11-H11</f>
        <v>-17486</v>
      </c>
    </row>
    <row r="13" spans="1:25" s="313" customFormat="1" ht="22.15" customHeight="1" x14ac:dyDescent="0.25">
      <c r="A13" s="319">
        <v>2</v>
      </c>
      <c r="B13" s="320" t="s">
        <v>319</v>
      </c>
      <c r="C13" s="319" t="s">
        <v>58</v>
      </c>
      <c r="D13" s="321">
        <f t="shared" si="1"/>
        <v>9900</v>
      </c>
      <c r="E13" s="321">
        <f t="shared" si="2"/>
        <v>7400</v>
      </c>
      <c r="F13" s="322">
        <v>1200</v>
      </c>
      <c r="G13" s="322">
        <f>8700-2000-500</f>
        <v>6200</v>
      </c>
      <c r="H13" s="321">
        <f t="shared" si="3"/>
        <v>2500</v>
      </c>
      <c r="I13" s="322"/>
      <c r="J13" s="322">
        <v>2500</v>
      </c>
      <c r="K13" s="320"/>
      <c r="N13" s="166"/>
      <c r="O13" s="323"/>
      <c r="P13" s="323"/>
    </row>
    <row r="14" spans="1:25" s="313" customFormat="1" ht="22.15" customHeight="1" x14ac:dyDescent="0.25">
      <c r="A14" s="319">
        <v>3</v>
      </c>
      <c r="B14" s="320" t="s">
        <v>95</v>
      </c>
      <c r="C14" s="319" t="s">
        <v>72</v>
      </c>
      <c r="D14" s="321">
        <f t="shared" si="1"/>
        <v>14750</v>
      </c>
      <c r="E14" s="321">
        <f t="shared" si="2"/>
        <v>12250</v>
      </c>
      <c r="F14" s="322">
        <v>2150</v>
      </c>
      <c r="G14" s="322">
        <f>12600-2500+2000-500-1500</f>
        <v>10100</v>
      </c>
      <c r="H14" s="321">
        <f t="shared" si="3"/>
        <v>2500</v>
      </c>
      <c r="I14" s="322"/>
      <c r="J14" s="322">
        <v>2500</v>
      </c>
      <c r="K14" s="320"/>
      <c r="N14" s="166"/>
      <c r="O14" s="323"/>
      <c r="P14" s="323"/>
    </row>
    <row r="15" spans="1:25" s="313" customFormat="1" ht="22.15" customHeight="1" x14ac:dyDescent="0.25">
      <c r="A15" s="319">
        <v>4</v>
      </c>
      <c r="B15" s="320" t="s">
        <v>734</v>
      </c>
      <c r="C15" s="319" t="s">
        <v>66</v>
      </c>
      <c r="D15" s="321">
        <f t="shared" si="1"/>
        <v>8600</v>
      </c>
      <c r="E15" s="321">
        <f t="shared" si="2"/>
        <v>6100</v>
      </c>
      <c r="F15" s="322">
        <v>1500</v>
      </c>
      <c r="G15" s="322">
        <f>7100-2500</f>
        <v>4600</v>
      </c>
      <c r="H15" s="321">
        <f t="shared" si="3"/>
        <v>2500</v>
      </c>
      <c r="I15" s="322"/>
      <c r="J15" s="322">
        <v>2500</v>
      </c>
      <c r="K15" s="320"/>
      <c r="N15" s="166"/>
      <c r="O15" s="323"/>
      <c r="P15" s="323"/>
    </row>
    <row r="16" spans="1:25" s="313" customFormat="1" ht="22.15" customHeight="1" x14ac:dyDescent="0.25">
      <c r="A16" s="319">
        <v>5</v>
      </c>
      <c r="B16" s="320" t="s">
        <v>735</v>
      </c>
      <c r="C16" s="319" t="s">
        <v>58</v>
      </c>
      <c r="D16" s="321">
        <f t="shared" si="1"/>
        <v>11100</v>
      </c>
      <c r="E16" s="321">
        <f t="shared" si="2"/>
        <v>8800</v>
      </c>
      <c r="F16" s="322">
        <v>1511</v>
      </c>
      <c r="G16" s="322">
        <f>9589-2000-300</f>
        <v>7289</v>
      </c>
      <c r="H16" s="321">
        <f t="shared" si="3"/>
        <v>2300</v>
      </c>
      <c r="I16" s="322"/>
      <c r="J16" s="322">
        <v>2300</v>
      </c>
      <c r="K16" s="320"/>
      <c r="N16" s="166"/>
      <c r="O16" s="323"/>
      <c r="P16" s="323"/>
    </row>
    <row r="17" spans="1:27" s="313" customFormat="1" ht="22.15" customHeight="1" x14ac:dyDescent="0.25">
      <c r="A17" s="319">
        <v>6</v>
      </c>
      <c r="B17" s="320" t="s">
        <v>736</v>
      </c>
      <c r="C17" s="319" t="s">
        <v>72</v>
      </c>
      <c r="D17" s="321">
        <f t="shared" si="1"/>
        <v>11500</v>
      </c>
      <c r="E17" s="321">
        <f t="shared" si="2"/>
        <v>9000</v>
      </c>
      <c r="F17" s="322">
        <v>1700</v>
      </c>
      <c r="G17" s="322">
        <f>9800-2500</f>
        <v>7300</v>
      </c>
      <c r="H17" s="321">
        <f t="shared" si="3"/>
        <v>2500</v>
      </c>
      <c r="I17" s="322"/>
      <c r="J17" s="322">
        <v>2500</v>
      </c>
      <c r="K17" s="320"/>
      <c r="N17" s="166"/>
      <c r="O17" s="323"/>
      <c r="P17" s="323"/>
    </row>
    <row r="18" spans="1:27" s="313" customFormat="1" ht="22.15" customHeight="1" x14ac:dyDescent="0.25">
      <c r="A18" s="319">
        <v>7</v>
      </c>
      <c r="B18" s="320" t="s">
        <v>153</v>
      </c>
      <c r="C18" s="319" t="s">
        <v>58</v>
      </c>
      <c r="D18" s="321">
        <f t="shared" si="1"/>
        <v>13236</v>
      </c>
      <c r="E18" s="321">
        <f t="shared" si="2"/>
        <v>7236</v>
      </c>
      <c r="F18" s="322">
        <v>2350</v>
      </c>
      <c r="G18" s="322">
        <f>10886-2000-4000</f>
        <v>4886</v>
      </c>
      <c r="H18" s="321">
        <f t="shared" si="3"/>
        <v>6000</v>
      </c>
      <c r="I18" s="322"/>
      <c r="J18" s="322">
        <v>6000</v>
      </c>
      <c r="K18" s="320"/>
      <c r="N18" s="166"/>
      <c r="O18" s="323"/>
      <c r="P18" s="323"/>
    </row>
    <row r="19" spans="1:27" s="313" customFormat="1" ht="22.15" customHeight="1" x14ac:dyDescent="0.25">
      <c r="A19" s="319">
        <v>8</v>
      </c>
      <c r="B19" s="320" t="s">
        <v>84</v>
      </c>
      <c r="C19" s="319" t="s">
        <v>58</v>
      </c>
      <c r="D19" s="321">
        <f t="shared" si="1"/>
        <v>12600</v>
      </c>
      <c r="E19" s="321">
        <f t="shared" si="2"/>
        <v>10100</v>
      </c>
      <c r="F19" s="322">
        <v>1600</v>
      </c>
      <c r="G19" s="322">
        <f>11000-2000-500</f>
        <v>8500</v>
      </c>
      <c r="H19" s="321">
        <f t="shared" si="3"/>
        <v>2500</v>
      </c>
      <c r="I19" s="322"/>
      <c r="J19" s="322">
        <v>2500</v>
      </c>
      <c r="K19" s="320"/>
      <c r="N19" s="166"/>
      <c r="O19" s="323"/>
      <c r="P19" s="323"/>
    </row>
    <row r="20" spans="1:27" s="313" customFormat="1" ht="22.15" customHeight="1" x14ac:dyDescent="0.25">
      <c r="A20" s="319">
        <v>9</v>
      </c>
      <c r="B20" s="320" t="s">
        <v>737</v>
      </c>
      <c r="C20" s="319" t="s">
        <v>72</v>
      </c>
      <c r="D20" s="321">
        <f t="shared" si="1"/>
        <v>20100</v>
      </c>
      <c r="E20" s="321">
        <f t="shared" si="2"/>
        <v>15614</v>
      </c>
      <c r="F20" s="322">
        <v>3400</v>
      </c>
      <c r="G20" s="322">
        <f>16700-2500-2986+1000</f>
        <v>12214</v>
      </c>
      <c r="H20" s="321">
        <f t="shared" si="3"/>
        <v>4486</v>
      </c>
      <c r="I20" s="322"/>
      <c r="J20" s="322">
        <f>3486+1000</f>
        <v>4486</v>
      </c>
      <c r="K20" s="320"/>
      <c r="N20" s="166"/>
      <c r="O20" s="323"/>
      <c r="P20" s="323"/>
      <c r="U20" s="323">
        <f>D20-18100</f>
        <v>2000</v>
      </c>
    </row>
    <row r="21" spans="1:27" s="313" customFormat="1" ht="22.15" customHeight="1" x14ac:dyDescent="0.25">
      <c r="A21" s="319">
        <v>10</v>
      </c>
      <c r="B21" s="320" t="s">
        <v>738</v>
      </c>
      <c r="C21" s="319" t="s">
        <v>58</v>
      </c>
      <c r="D21" s="321">
        <f t="shared" si="1"/>
        <v>13800</v>
      </c>
      <c r="E21" s="321">
        <f t="shared" si="2"/>
        <v>11300</v>
      </c>
      <c r="F21" s="322">
        <v>2400</v>
      </c>
      <c r="G21" s="322">
        <f>11400-2000-500</f>
        <v>8900</v>
      </c>
      <c r="H21" s="321">
        <f t="shared" si="3"/>
        <v>2500</v>
      </c>
      <c r="I21" s="322"/>
      <c r="J21" s="322">
        <v>2500</v>
      </c>
      <c r="K21" s="320"/>
      <c r="N21" s="166"/>
      <c r="O21" s="323"/>
      <c r="P21" s="323"/>
    </row>
    <row r="22" spans="1:27" s="313" customFormat="1" ht="22.15" customHeight="1" x14ac:dyDescent="0.25">
      <c r="A22" s="319">
        <v>11</v>
      </c>
      <c r="B22" s="320" t="s">
        <v>739</v>
      </c>
      <c r="C22" s="319" t="s">
        <v>72</v>
      </c>
      <c r="D22" s="321">
        <f t="shared" si="1"/>
        <v>13500</v>
      </c>
      <c r="E22" s="321">
        <f t="shared" si="2"/>
        <v>11000</v>
      </c>
      <c r="F22" s="322">
        <v>2000</v>
      </c>
      <c r="G22" s="322">
        <f>11500-2500</f>
        <v>9000</v>
      </c>
      <c r="H22" s="321">
        <f t="shared" si="3"/>
        <v>2500</v>
      </c>
      <c r="I22" s="322"/>
      <c r="J22" s="322">
        <v>2500</v>
      </c>
      <c r="K22" s="320"/>
      <c r="N22" s="166"/>
      <c r="O22" s="323"/>
      <c r="P22" s="323"/>
    </row>
    <row r="23" spans="1:27" s="313" customFormat="1" ht="22.15" customHeight="1" x14ac:dyDescent="0.25">
      <c r="A23" s="319">
        <v>12</v>
      </c>
      <c r="B23" s="320" t="s">
        <v>740</v>
      </c>
      <c r="C23" s="319" t="s">
        <v>72</v>
      </c>
      <c r="D23" s="321">
        <f t="shared" si="1"/>
        <v>17200</v>
      </c>
      <c r="E23" s="321">
        <f t="shared" si="2"/>
        <v>4500</v>
      </c>
      <c r="F23" s="322"/>
      <c r="G23" s="322">
        <v>4500</v>
      </c>
      <c r="H23" s="321">
        <f t="shared" si="3"/>
        <v>12700</v>
      </c>
      <c r="I23" s="322">
        <v>2900</v>
      </c>
      <c r="J23" s="322">
        <f>10300-500</f>
        <v>9800</v>
      </c>
      <c r="K23" s="320"/>
      <c r="N23" s="166"/>
      <c r="O23" s="323"/>
      <c r="P23" s="323"/>
    </row>
    <row r="24" spans="1:27" s="313" customFormat="1" ht="22.15" customHeight="1" x14ac:dyDescent="0.25">
      <c r="A24" s="319">
        <v>13</v>
      </c>
      <c r="B24" s="320" t="s">
        <v>176</v>
      </c>
      <c r="C24" s="319" t="s">
        <v>72</v>
      </c>
      <c r="D24" s="321">
        <f t="shared" si="1"/>
        <v>13600</v>
      </c>
      <c r="E24" s="321">
        <f t="shared" si="2"/>
        <v>11100</v>
      </c>
      <c r="F24" s="322">
        <v>1800</v>
      </c>
      <c r="G24" s="322">
        <f>11800-3986-14+500+1000</f>
        <v>9300</v>
      </c>
      <c r="H24" s="321">
        <f t="shared" si="3"/>
        <v>2500</v>
      </c>
      <c r="I24" s="322"/>
      <c r="J24" s="322">
        <v>2500</v>
      </c>
      <c r="K24" s="320"/>
      <c r="N24" s="166"/>
      <c r="O24" s="323"/>
      <c r="P24" s="323"/>
    </row>
    <row r="25" spans="1:27" s="313" customFormat="1" ht="22.15" customHeight="1" x14ac:dyDescent="0.25">
      <c r="A25" s="319">
        <v>14</v>
      </c>
      <c r="B25" s="320" t="s">
        <v>137</v>
      </c>
      <c r="C25" s="319" t="s">
        <v>66</v>
      </c>
      <c r="D25" s="321">
        <f t="shared" si="1"/>
        <v>10300</v>
      </c>
      <c r="E25" s="321">
        <f t="shared" si="2"/>
        <v>2800</v>
      </c>
      <c r="F25" s="322"/>
      <c r="G25" s="322">
        <f>2800</f>
        <v>2800</v>
      </c>
      <c r="H25" s="321">
        <f t="shared" si="3"/>
        <v>7500</v>
      </c>
      <c r="I25" s="322">
        <v>1500</v>
      </c>
      <c r="J25" s="322">
        <v>6000</v>
      </c>
      <c r="K25" s="320"/>
      <c r="N25" s="166"/>
      <c r="O25" s="323"/>
      <c r="P25" s="323"/>
    </row>
    <row r="26" spans="1:27" s="313" customFormat="1" ht="22.15" customHeight="1" x14ac:dyDescent="0.25">
      <c r="A26" s="324">
        <v>15</v>
      </c>
      <c r="B26" s="325" t="s">
        <v>741</v>
      </c>
      <c r="C26" s="324" t="s">
        <v>72</v>
      </c>
      <c r="D26" s="326">
        <f t="shared" si="1"/>
        <v>17300</v>
      </c>
      <c r="E26" s="326">
        <f t="shared" si="2"/>
        <v>14800</v>
      </c>
      <c r="F26" s="327">
        <v>1700</v>
      </c>
      <c r="G26" s="327">
        <f>15600-2500</f>
        <v>13100</v>
      </c>
      <c r="H26" s="326">
        <f t="shared" si="3"/>
        <v>2500</v>
      </c>
      <c r="I26" s="327"/>
      <c r="J26" s="327">
        <v>2500</v>
      </c>
      <c r="K26" s="325"/>
      <c r="N26" s="166"/>
      <c r="O26" s="323"/>
      <c r="P26" s="323"/>
    </row>
    <row r="28" spans="1:27" ht="18.75" hidden="1" x14ac:dyDescent="0.2">
      <c r="A28" s="389" t="s">
        <v>742</v>
      </c>
      <c r="B28" s="389"/>
      <c r="F28" s="390" t="s">
        <v>743</v>
      </c>
      <c r="G28" s="390"/>
      <c r="H28" s="390"/>
      <c r="I28" s="390"/>
      <c r="J28" s="390"/>
      <c r="K28" s="390"/>
      <c r="L28" s="103"/>
      <c r="M28" s="103"/>
      <c r="N28" s="103"/>
      <c r="O28" s="103"/>
      <c r="P28" s="103"/>
      <c r="Q28" s="103"/>
      <c r="R28" s="103"/>
      <c r="S28" s="329" t="s">
        <v>743</v>
      </c>
      <c r="T28" s="329"/>
      <c r="U28" s="329"/>
      <c r="V28" s="329"/>
      <c r="W28" s="329"/>
      <c r="X28" s="250"/>
      <c r="Y28" s="330"/>
      <c r="Z28" s="330"/>
      <c r="AA28" s="331"/>
    </row>
    <row r="29" spans="1:27" ht="18.75" hidden="1" x14ac:dyDescent="0.2">
      <c r="A29" s="250"/>
      <c r="B29" s="250"/>
      <c r="C29" s="250"/>
      <c r="D29" s="250"/>
      <c r="E29" s="250"/>
      <c r="F29" s="250"/>
      <c r="G29" s="250"/>
      <c r="H29" s="250"/>
      <c r="I29" s="250"/>
      <c r="J29" s="250"/>
      <c r="K29" s="250"/>
      <c r="L29" s="103"/>
      <c r="M29" s="103"/>
      <c r="N29" s="103"/>
      <c r="O29" s="103"/>
      <c r="P29" s="103"/>
      <c r="Q29" s="103"/>
      <c r="R29" s="103"/>
      <c r="S29" s="250"/>
      <c r="T29" s="250"/>
      <c r="U29" s="250"/>
      <c r="V29" s="250"/>
      <c r="W29" s="250"/>
      <c r="X29" s="250"/>
      <c r="Y29" s="330"/>
      <c r="Z29" s="330"/>
      <c r="AA29" s="331"/>
    </row>
    <row r="30" spans="1:27" ht="18.75" hidden="1" x14ac:dyDescent="0.2">
      <c r="A30" s="250"/>
      <c r="B30" s="250"/>
      <c r="C30" s="250"/>
      <c r="D30" s="250"/>
      <c r="E30" s="250"/>
      <c r="F30" s="250"/>
      <c r="G30" s="250"/>
      <c r="H30" s="250"/>
      <c r="I30" s="250"/>
      <c r="J30" s="250"/>
      <c r="K30" s="250"/>
      <c r="L30" s="103"/>
      <c r="M30" s="103"/>
      <c r="N30" s="103"/>
      <c r="O30" s="103"/>
      <c r="P30" s="103"/>
      <c r="Q30" s="103"/>
      <c r="R30" s="103"/>
      <c r="S30" s="250"/>
      <c r="T30" s="250"/>
      <c r="U30" s="250"/>
      <c r="V30" s="250"/>
      <c r="W30" s="250"/>
      <c r="X30" s="250"/>
      <c r="Y30" s="330"/>
      <c r="Z30" s="330"/>
      <c r="AA30" s="331"/>
    </row>
    <row r="31" spans="1:27" ht="18.75" hidden="1" x14ac:dyDescent="0.2">
      <c r="A31" s="250"/>
      <c r="B31" s="250"/>
      <c r="C31" s="250"/>
      <c r="D31" s="250"/>
      <c r="E31" s="250"/>
      <c r="F31" s="250"/>
      <c r="G31" s="250"/>
      <c r="H31" s="250"/>
      <c r="I31" s="250"/>
      <c r="J31" s="250"/>
      <c r="K31" s="250"/>
      <c r="L31" s="103"/>
      <c r="M31" s="103"/>
      <c r="N31" s="103"/>
      <c r="O31" s="103"/>
      <c r="P31" s="103"/>
      <c r="Q31" s="103"/>
      <c r="R31" s="103"/>
      <c r="S31" s="250"/>
      <c r="T31" s="250"/>
      <c r="U31" s="250"/>
      <c r="V31" s="250"/>
      <c r="W31" s="250"/>
      <c r="X31" s="250"/>
      <c r="Y31" s="330"/>
      <c r="Z31" s="330"/>
      <c r="AA31" s="331"/>
    </row>
    <row r="32" spans="1:27" ht="18.75" hidden="1" x14ac:dyDescent="0.2">
      <c r="A32" s="349" t="s">
        <v>744</v>
      </c>
      <c r="B32" s="349"/>
      <c r="C32" s="130"/>
      <c r="D32" s="130"/>
      <c r="E32" s="130"/>
      <c r="F32" s="391" t="s">
        <v>745</v>
      </c>
      <c r="G32" s="391"/>
      <c r="H32" s="391"/>
      <c r="I32" s="391"/>
      <c r="J32" s="391"/>
      <c r="K32" s="391"/>
      <c r="L32" s="103"/>
      <c r="M32" s="103"/>
      <c r="N32" s="103"/>
      <c r="O32" s="103"/>
      <c r="P32" s="103"/>
      <c r="Q32" s="103"/>
      <c r="R32" s="103"/>
      <c r="S32" s="388" t="s">
        <v>745</v>
      </c>
      <c r="T32" s="388"/>
      <c r="U32" s="388"/>
      <c r="V32" s="388"/>
      <c r="W32" s="388"/>
      <c r="X32" s="388"/>
      <c r="Y32" s="388"/>
      <c r="Z32" s="388"/>
      <c r="AA32" s="388"/>
    </row>
    <row r="33" spans="1:1" hidden="1" x14ac:dyDescent="0.2"/>
    <row r="34" spans="1:1" x14ac:dyDescent="0.2">
      <c r="A34" s="172"/>
    </row>
    <row r="35" spans="1:1" x14ac:dyDescent="0.2">
      <c r="A35" s="172"/>
    </row>
    <row r="36" spans="1:1" x14ac:dyDescent="0.2">
      <c r="A36" s="172"/>
    </row>
    <row r="37" spans="1:1" x14ac:dyDescent="0.2">
      <c r="A37" s="172"/>
    </row>
    <row r="38" spans="1:1" x14ac:dyDescent="0.2">
      <c r="A38" s="172"/>
    </row>
    <row r="39" spans="1:1" x14ac:dyDescent="0.2">
      <c r="A39" s="172"/>
    </row>
    <row r="40" spans="1:1" x14ac:dyDescent="0.2">
      <c r="A40" s="172"/>
    </row>
    <row r="41" spans="1:1" x14ac:dyDescent="0.2">
      <c r="A41" s="172"/>
    </row>
    <row r="42" spans="1:1" x14ac:dyDescent="0.2">
      <c r="A42" s="172"/>
    </row>
    <row r="43" spans="1:1" x14ac:dyDescent="0.2">
      <c r="A43" s="172"/>
    </row>
    <row r="44" spans="1:1" x14ac:dyDescent="0.2">
      <c r="A44" s="172"/>
    </row>
    <row r="45" spans="1:1" x14ac:dyDescent="0.2">
      <c r="A45" s="172"/>
    </row>
    <row r="46" spans="1:1" x14ac:dyDescent="0.2">
      <c r="A46" s="172"/>
    </row>
    <row r="47" spans="1:1" x14ac:dyDescent="0.2">
      <c r="A47" s="172"/>
    </row>
    <row r="48" spans="1:1" x14ac:dyDescent="0.2">
      <c r="A48" s="172"/>
    </row>
    <row r="49" spans="1:1" x14ac:dyDescent="0.2">
      <c r="A49" s="172"/>
    </row>
    <row r="50" spans="1:1" x14ac:dyDescent="0.2">
      <c r="A50" s="172"/>
    </row>
    <row r="51" spans="1:1" x14ac:dyDescent="0.2">
      <c r="A51" s="172"/>
    </row>
    <row r="52" spans="1:1" x14ac:dyDescent="0.2">
      <c r="A52" s="172"/>
    </row>
    <row r="53" spans="1:1" x14ac:dyDescent="0.2">
      <c r="A53" s="172"/>
    </row>
    <row r="54" spans="1:1" x14ac:dyDescent="0.2">
      <c r="A54" s="172"/>
    </row>
    <row r="55" spans="1:1" x14ac:dyDescent="0.2">
      <c r="A55" s="172"/>
    </row>
    <row r="56" spans="1:1" x14ac:dyDescent="0.2">
      <c r="A56" s="172"/>
    </row>
    <row r="57" spans="1:1" x14ac:dyDescent="0.2">
      <c r="A57" s="172"/>
    </row>
    <row r="58" spans="1:1" x14ac:dyDescent="0.2">
      <c r="A58" s="172"/>
    </row>
    <row r="59" spans="1:1" x14ac:dyDescent="0.2">
      <c r="A59" s="172"/>
    </row>
    <row r="60" spans="1:1" x14ac:dyDescent="0.2">
      <c r="A60" s="172"/>
    </row>
    <row r="61" spans="1:1" x14ac:dyDescent="0.2">
      <c r="A61" s="172"/>
    </row>
    <row r="62" spans="1:1" x14ac:dyDescent="0.2">
      <c r="A62" s="172"/>
    </row>
    <row r="63" spans="1:1" x14ac:dyDescent="0.2">
      <c r="A63" s="172"/>
    </row>
    <row r="64" spans="1:1" x14ac:dyDescent="0.2">
      <c r="A64" s="172"/>
    </row>
    <row r="65" spans="1:1" x14ac:dyDescent="0.2">
      <c r="A65" s="172"/>
    </row>
    <row r="66" spans="1:1" x14ac:dyDescent="0.2">
      <c r="A66" s="172"/>
    </row>
    <row r="67" spans="1:1" x14ac:dyDescent="0.2">
      <c r="A67" s="172"/>
    </row>
    <row r="68" spans="1:1" x14ac:dyDescent="0.2">
      <c r="A68" s="172"/>
    </row>
    <row r="69" spans="1:1" x14ac:dyDescent="0.2">
      <c r="A69" s="172"/>
    </row>
    <row r="70" spans="1:1" x14ac:dyDescent="0.2">
      <c r="A70" s="172"/>
    </row>
    <row r="71" spans="1:1" x14ac:dyDescent="0.2">
      <c r="A71" s="172"/>
    </row>
    <row r="72" spans="1:1" x14ac:dyDescent="0.2">
      <c r="A72" s="172"/>
    </row>
    <row r="73" spans="1:1" x14ac:dyDescent="0.2">
      <c r="A73" s="172"/>
    </row>
    <row r="74" spans="1:1" x14ac:dyDescent="0.2">
      <c r="A74" s="172"/>
    </row>
    <row r="75" spans="1:1" x14ac:dyDescent="0.2">
      <c r="A75" s="172"/>
    </row>
    <row r="76" spans="1:1" x14ac:dyDescent="0.2">
      <c r="A76" s="172"/>
    </row>
    <row r="77" spans="1:1" x14ac:dyDescent="0.2">
      <c r="A77" s="172"/>
    </row>
    <row r="78" spans="1:1" x14ac:dyDescent="0.2">
      <c r="A78" s="172"/>
    </row>
    <row r="79" spans="1:1" x14ac:dyDescent="0.2">
      <c r="A79" s="172"/>
    </row>
    <row r="80" spans="1:1" x14ac:dyDescent="0.2">
      <c r="A80" s="172"/>
    </row>
    <row r="81" spans="1:1" x14ac:dyDescent="0.2">
      <c r="A81" s="172"/>
    </row>
    <row r="82" spans="1:1" x14ac:dyDescent="0.2">
      <c r="A82" s="172"/>
    </row>
    <row r="83" spans="1:1" x14ac:dyDescent="0.2">
      <c r="A83" s="172"/>
    </row>
    <row r="84" spans="1:1" x14ac:dyDescent="0.2">
      <c r="A84" s="172"/>
    </row>
    <row r="85" spans="1:1" x14ac:dyDescent="0.2">
      <c r="A85" s="172"/>
    </row>
    <row r="86" spans="1:1" x14ac:dyDescent="0.2">
      <c r="A86" s="172"/>
    </row>
    <row r="87" spans="1:1" x14ac:dyDescent="0.2">
      <c r="A87" s="172"/>
    </row>
    <row r="88" spans="1:1" x14ac:dyDescent="0.2">
      <c r="A88" s="172"/>
    </row>
    <row r="89" spans="1:1" x14ac:dyDescent="0.2">
      <c r="A89" s="172"/>
    </row>
    <row r="90" spans="1:1" x14ac:dyDescent="0.2">
      <c r="A90" s="172"/>
    </row>
    <row r="91" spans="1:1" x14ac:dyDescent="0.2">
      <c r="A91" s="172"/>
    </row>
    <row r="92" spans="1:1" x14ac:dyDescent="0.2">
      <c r="A92" s="172"/>
    </row>
    <row r="93" spans="1:1" x14ac:dyDescent="0.2">
      <c r="A93" s="172"/>
    </row>
    <row r="94" spans="1:1" x14ac:dyDescent="0.2">
      <c r="A94" s="172"/>
    </row>
    <row r="95" spans="1:1" x14ac:dyDescent="0.2">
      <c r="A95" s="172"/>
    </row>
    <row r="96" spans="1:1" x14ac:dyDescent="0.2">
      <c r="A96" s="172"/>
    </row>
    <row r="97" spans="1:1" x14ac:dyDescent="0.2">
      <c r="A97" s="172"/>
    </row>
    <row r="98" spans="1:1" x14ac:dyDescent="0.2">
      <c r="A98" s="172"/>
    </row>
    <row r="99" spans="1:1" x14ac:dyDescent="0.2">
      <c r="A99" s="172"/>
    </row>
    <row r="100" spans="1:1" x14ac:dyDescent="0.2">
      <c r="A100" s="172"/>
    </row>
    <row r="101" spans="1:1" x14ac:dyDescent="0.2">
      <c r="A101" s="172"/>
    </row>
    <row r="102" spans="1:1" x14ac:dyDescent="0.2">
      <c r="A102" s="172"/>
    </row>
    <row r="103" spans="1:1" x14ac:dyDescent="0.2">
      <c r="A103" s="172"/>
    </row>
    <row r="104" spans="1:1" x14ac:dyDescent="0.2">
      <c r="A104" s="172"/>
    </row>
    <row r="105" spans="1:1" x14ac:dyDescent="0.2">
      <c r="A105" s="172"/>
    </row>
    <row r="106" spans="1:1" x14ac:dyDescent="0.2">
      <c r="A106" s="172"/>
    </row>
    <row r="107" spans="1:1" x14ac:dyDescent="0.2">
      <c r="A107" s="172"/>
    </row>
    <row r="108" spans="1:1" x14ac:dyDescent="0.2">
      <c r="A108" s="172"/>
    </row>
    <row r="109" spans="1:1" x14ac:dyDescent="0.2">
      <c r="A109" s="172"/>
    </row>
    <row r="110" spans="1:1" x14ac:dyDescent="0.2">
      <c r="A110" s="172"/>
    </row>
    <row r="111" spans="1:1" x14ac:dyDescent="0.2">
      <c r="A111" s="172"/>
    </row>
    <row r="112" spans="1:1" x14ac:dyDescent="0.2">
      <c r="A112" s="172"/>
    </row>
    <row r="113" spans="1:1" x14ac:dyDescent="0.2">
      <c r="A113" s="172"/>
    </row>
    <row r="114" spans="1:1" x14ac:dyDescent="0.2">
      <c r="A114" s="172"/>
    </row>
    <row r="115" spans="1:1" x14ac:dyDescent="0.2">
      <c r="A115" s="172"/>
    </row>
    <row r="116" spans="1:1" x14ac:dyDescent="0.2">
      <c r="A116" s="172"/>
    </row>
    <row r="117" spans="1:1" x14ac:dyDescent="0.2">
      <c r="A117" s="172"/>
    </row>
    <row r="118" spans="1:1" x14ac:dyDescent="0.2">
      <c r="A118" s="172"/>
    </row>
    <row r="119" spans="1:1" x14ac:dyDescent="0.2">
      <c r="A119" s="172"/>
    </row>
    <row r="120" spans="1:1" x14ac:dyDescent="0.2">
      <c r="A120" s="172"/>
    </row>
    <row r="121" spans="1:1" x14ac:dyDescent="0.2">
      <c r="A121" s="172"/>
    </row>
    <row r="122" spans="1:1" x14ac:dyDescent="0.2">
      <c r="A122" s="172"/>
    </row>
    <row r="123" spans="1:1" x14ac:dyDescent="0.2">
      <c r="A123" s="172"/>
    </row>
    <row r="124" spans="1:1" x14ac:dyDescent="0.2">
      <c r="A124" s="172"/>
    </row>
    <row r="125" spans="1:1" x14ac:dyDescent="0.2">
      <c r="A125" s="172"/>
    </row>
    <row r="126" spans="1:1" x14ac:dyDescent="0.2">
      <c r="A126" s="172"/>
    </row>
    <row r="127" spans="1:1" x14ac:dyDescent="0.2">
      <c r="A127" s="172"/>
    </row>
    <row r="128" spans="1:1" x14ac:dyDescent="0.2">
      <c r="A128" s="172"/>
    </row>
    <row r="129" spans="1:1" x14ac:dyDescent="0.2">
      <c r="A129" s="172"/>
    </row>
    <row r="130" spans="1:1" x14ac:dyDescent="0.2">
      <c r="A130" s="172"/>
    </row>
    <row r="131" spans="1:1" x14ac:dyDescent="0.2">
      <c r="A131" s="172"/>
    </row>
    <row r="132" spans="1:1" x14ac:dyDescent="0.2">
      <c r="A132" s="172"/>
    </row>
    <row r="133" spans="1:1" x14ac:dyDescent="0.2">
      <c r="A133" s="172"/>
    </row>
    <row r="134" spans="1:1" x14ac:dyDescent="0.2">
      <c r="A134" s="172"/>
    </row>
    <row r="135" spans="1:1" x14ac:dyDescent="0.2">
      <c r="A135" s="172"/>
    </row>
    <row r="136" spans="1:1" x14ac:dyDescent="0.2">
      <c r="A136" s="172"/>
    </row>
    <row r="137" spans="1:1" x14ac:dyDescent="0.2">
      <c r="A137" s="172"/>
    </row>
    <row r="138" spans="1:1" x14ac:dyDescent="0.2">
      <c r="A138" s="172"/>
    </row>
    <row r="139" spans="1:1" x14ac:dyDescent="0.2">
      <c r="A139" s="172"/>
    </row>
    <row r="140" spans="1:1" x14ac:dyDescent="0.2">
      <c r="A140" s="172"/>
    </row>
    <row r="141" spans="1:1" x14ac:dyDescent="0.2">
      <c r="A141" s="172"/>
    </row>
    <row r="142" spans="1:1" x14ac:dyDescent="0.2">
      <c r="A142" s="172"/>
    </row>
    <row r="143" spans="1:1" x14ac:dyDescent="0.2">
      <c r="A143" s="172"/>
    </row>
    <row r="144" spans="1:1" x14ac:dyDescent="0.2">
      <c r="A144" s="172"/>
    </row>
    <row r="145" spans="1:1" x14ac:dyDescent="0.2">
      <c r="A145" s="172"/>
    </row>
    <row r="146" spans="1:1" x14ac:dyDescent="0.2">
      <c r="A146" s="172"/>
    </row>
    <row r="147" spans="1:1" x14ac:dyDescent="0.2">
      <c r="A147" s="172"/>
    </row>
    <row r="148" spans="1:1" x14ac:dyDescent="0.2">
      <c r="A148" s="172"/>
    </row>
    <row r="149" spans="1:1" x14ac:dyDescent="0.2">
      <c r="A149" s="172"/>
    </row>
    <row r="150" spans="1:1" x14ac:dyDescent="0.2">
      <c r="A150" s="172"/>
    </row>
    <row r="151" spans="1:1" x14ac:dyDescent="0.2">
      <c r="A151" s="172"/>
    </row>
    <row r="152" spans="1:1" x14ac:dyDescent="0.2">
      <c r="A152" s="172"/>
    </row>
    <row r="153" spans="1:1" x14ac:dyDescent="0.2">
      <c r="A153" s="172"/>
    </row>
    <row r="154" spans="1:1" x14ac:dyDescent="0.2">
      <c r="A154" s="172"/>
    </row>
    <row r="155" spans="1:1" x14ac:dyDescent="0.2">
      <c r="A155" s="172"/>
    </row>
    <row r="156" spans="1:1" x14ac:dyDescent="0.2">
      <c r="A156" s="172"/>
    </row>
    <row r="157" spans="1:1" x14ac:dyDescent="0.2">
      <c r="A157" s="172"/>
    </row>
    <row r="158" spans="1:1" x14ac:dyDescent="0.2">
      <c r="A158" s="172"/>
    </row>
    <row r="159" spans="1:1" x14ac:dyDescent="0.2">
      <c r="A159" s="172"/>
    </row>
    <row r="160" spans="1:1" x14ac:dyDescent="0.2">
      <c r="A160" s="172"/>
    </row>
    <row r="161" spans="1:1" x14ac:dyDescent="0.2">
      <c r="A161" s="172"/>
    </row>
    <row r="162" spans="1:1" x14ac:dyDescent="0.2">
      <c r="A162" s="172"/>
    </row>
    <row r="163" spans="1:1" x14ac:dyDescent="0.2">
      <c r="A163" s="172"/>
    </row>
    <row r="164" spans="1:1" x14ac:dyDescent="0.2">
      <c r="A164" s="172"/>
    </row>
    <row r="165" spans="1:1" x14ac:dyDescent="0.2">
      <c r="A165" s="172"/>
    </row>
    <row r="166" spans="1:1" x14ac:dyDescent="0.2">
      <c r="A166" s="172"/>
    </row>
    <row r="167" spans="1:1" x14ac:dyDescent="0.2">
      <c r="A167" s="172"/>
    </row>
    <row r="168" spans="1:1" x14ac:dyDescent="0.2">
      <c r="A168" s="172"/>
    </row>
    <row r="169" spans="1:1" x14ac:dyDescent="0.2">
      <c r="A169" s="172"/>
    </row>
    <row r="170" spans="1:1" x14ac:dyDescent="0.2">
      <c r="A170" s="172"/>
    </row>
    <row r="171" spans="1:1" x14ac:dyDescent="0.2">
      <c r="A171" s="172"/>
    </row>
    <row r="172" spans="1:1" x14ac:dyDescent="0.2">
      <c r="A172" s="172"/>
    </row>
    <row r="173" spans="1:1" x14ac:dyDescent="0.2">
      <c r="A173" s="172"/>
    </row>
    <row r="174" spans="1:1" x14ac:dyDescent="0.2">
      <c r="A174" s="172"/>
    </row>
    <row r="175" spans="1:1" x14ac:dyDescent="0.2">
      <c r="A175" s="172"/>
    </row>
    <row r="176" spans="1:1" x14ac:dyDescent="0.2">
      <c r="A176" s="172"/>
    </row>
    <row r="177" spans="1:1" x14ac:dyDescent="0.2">
      <c r="A177" s="172"/>
    </row>
    <row r="178" spans="1:1" x14ac:dyDescent="0.2">
      <c r="A178" s="172"/>
    </row>
    <row r="179" spans="1:1" x14ac:dyDescent="0.2">
      <c r="A179" s="172"/>
    </row>
    <row r="180" spans="1:1" x14ac:dyDescent="0.2">
      <c r="A180" s="172"/>
    </row>
    <row r="181" spans="1:1" x14ac:dyDescent="0.2">
      <c r="A181" s="172"/>
    </row>
    <row r="182" spans="1:1" x14ac:dyDescent="0.2">
      <c r="A182" s="172"/>
    </row>
    <row r="183" spans="1:1" x14ac:dyDescent="0.2">
      <c r="A183" s="172"/>
    </row>
    <row r="184" spans="1:1" x14ac:dyDescent="0.2">
      <c r="A184" s="172"/>
    </row>
    <row r="185" spans="1:1" x14ac:dyDescent="0.2">
      <c r="A185" s="172"/>
    </row>
    <row r="186" spans="1:1" x14ac:dyDescent="0.2">
      <c r="A186" s="172"/>
    </row>
    <row r="187" spans="1:1" x14ac:dyDescent="0.2">
      <c r="A187" s="172"/>
    </row>
    <row r="188" spans="1:1" x14ac:dyDescent="0.2">
      <c r="A188" s="172"/>
    </row>
    <row r="189" spans="1:1" x14ac:dyDescent="0.2">
      <c r="A189" s="172"/>
    </row>
    <row r="190" spans="1:1" x14ac:dyDescent="0.2">
      <c r="A190" s="172"/>
    </row>
    <row r="191" spans="1:1" x14ac:dyDescent="0.2">
      <c r="A191" s="172"/>
    </row>
    <row r="192" spans="1:1" x14ac:dyDescent="0.2">
      <c r="A192" s="172"/>
    </row>
    <row r="193" spans="1:1" x14ac:dyDescent="0.2">
      <c r="A193" s="172"/>
    </row>
    <row r="194" spans="1:1" x14ac:dyDescent="0.2">
      <c r="A194" s="172"/>
    </row>
    <row r="195" spans="1:1" x14ac:dyDescent="0.2">
      <c r="A195" s="172"/>
    </row>
    <row r="196" spans="1:1" x14ac:dyDescent="0.2">
      <c r="A196" s="172"/>
    </row>
    <row r="197" spans="1:1" x14ac:dyDescent="0.2">
      <c r="A197" s="172"/>
    </row>
    <row r="198" spans="1:1" x14ac:dyDescent="0.2">
      <c r="A198" s="172"/>
    </row>
    <row r="199" spans="1:1" x14ac:dyDescent="0.2">
      <c r="A199" s="172"/>
    </row>
    <row r="200" spans="1:1" x14ac:dyDescent="0.2">
      <c r="A200" s="172"/>
    </row>
    <row r="201" spans="1:1" x14ac:dyDescent="0.2">
      <c r="A201" s="172"/>
    </row>
    <row r="202" spans="1:1" x14ac:dyDescent="0.2">
      <c r="A202" s="172"/>
    </row>
    <row r="203" spans="1:1" x14ac:dyDescent="0.2">
      <c r="A203" s="172"/>
    </row>
    <row r="204" spans="1:1" x14ac:dyDescent="0.2">
      <c r="A204" s="172"/>
    </row>
    <row r="205" spans="1:1" x14ac:dyDescent="0.2">
      <c r="A205" s="172"/>
    </row>
    <row r="206" spans="1:1" x14ac:dyDescent="0.2">
      <c r="A206" s="172"/>
    </row>
    <row r="207" spans="1:1" x14ac:dyDescent="0.2">
      <c r="A207" s="172"/>
    </row>
    <row r="208" spans="1:1" x14ac:dyDescent="0.2">
      <c r="A208" s="172"/>
    </row>
    <row r="209" spans="1:1" x14ac:dyDescent="0.2">
      <c r="A209" s="172"/>
    </row>
    <row r="210" spans="1:1" x14ac:dyDescent="0.2">
      <c r="A210" s="172"/>
    </row>
    <row r="211" spans="1:1" x14ac:dyDescent="0.2">
      <c r="A211" s="172"/>
    </row>
    <row r="212" spans="1:1" x14ac:dyDescent="0.2">
      <c r="A212" s="172"/>
    </row>
    <row r="213" spans="1:1" x14ac:dyDescent="0.2">
      <c r="A213" s="172"/>
    </row>
    <row r="214" spans="1:1" x14ac:dyDescent="0.2">
      <c r="A214" s="172"/>
    </row>
    <row r="215" spans="1:1" x14ac:dyDescent="0.2">
      <c r="A215" s="172"/>
    </row>
    <row r="216" spans="1:1" x14ac:dyDescent="0.2">
      <c r="A216" s="172"/>
    </row>
    <row r="217" spans="1:1" x14ac:dyDescent="0.2">
      <c r="A217" s="172"/>
    </row>
    <row r="218" spans="1:1" x14ac:dyDescent="0.2">
      <c r="A218" s="172"/>
    </row>
    <row r="219" spans="1:1" x14ac:dyDescent="0.2">
      <c r="A219" s="172"/>
    </row>
    <row r="220" spans="1:1" x14ac:dyDescent="0.2">
      <c r="A220" s="172"/>
    </row>
    <row r="221" spans="1:1" x14ac:dyDescent="0.2">
      <c r="A221" s="172"/>
    </row>
    <row r="222" spans="1:1" x14ac:dyDescent="0.2">
      <c r="A222" s="172"/>
    </row>
    <row r="223" spans="1:1" x14ac:dyDescent="0.2">
      <c r="A223" s="172"/>
    </row>
    <row r="224" spans="1:1" x14ac:dyDescent="0.2">
      <c r="A224" s="172"/>
    </row>
    <row r="225" spans="1:1" x14ac:dyDescent="0.2">
      <c r="A225" s="172"/>
    </row>
    <row r="226" spans="1:1" x14ac:dyDescent="0.2">
      <c r="A226" s="172"/>
    </row>
    <row r="227" spans="1:1" x14ac:dyDescent="0.2">
      <c r="A227" s="172"/>
    </row>
    <row r="228" spans="1:1" x14ac:dyDescent="0.2">
      <c r="A228" s="172"/>
    </row>
    <row r="229" spans="1:1" x14ac:dyDescent="0.2">
      <c r="A229" s="172"/>
    </row>
    <row r="230" spans="1:1" x14ac:dyDescent="0.2">
      <c r="A230" s="172"/>
    </row>
    <row r="231" spans="1:1" x14ac:dyDescent="0.2">
      <c r="A231" s="172"/>
    </row>
    <row r="232" spans="1:1" x14ac:dyDescent="0.2">
      <c r="A232" s="172"/>
    </row>
    <row r="233" spans="1:1" x14ac:dyDescent="0.2">
      <c r="A233" s="172"/>
    </row>
    <row r="234" spans="1:1" x14ac:dyDescent="0.2">
      <c r="A234" s="172"/>
    </row>
    <row r="235" spans="1:1" x14ac:dyDescent="0.2">
      <c r="A235" s="172"/>
    </row>
    <row r="236" spans="1:1" x14ac:dyDescent="0.2">
      <c r="A236" s="172"/>
    </row>
    <row r="237" spans="1:1" x14ac:dyDescent="0.2">
      <c r="A237" s="172"/>
    </row>
    <row r="238" spans="1:1" x14ac:dyDescent="0.2">
      <c r="A238" s="172"/>
    </row>
    <row r="239" spans="1:1" x14ac:dyDescent="0.2">
      <c r="A239" s="172"/>
    </row>
    <row r="240" spans="1:1" x14ac:dyDescent="0.2">
      <c r="A240" s="172"/>
    </row>
    <row r="241" spans="1:1" x14ac:dyDescent="0.2">
      <c r="A241" s="172"/>
    </row>
    <row r="242" spans="1:1" x14ac:dyDescent="0.2">
      <c r="A242" s="172"/>
    </row>
    <row r="243" spans="1:1" x14ac:dyDescent="0.2">
      <c r="A243" s="172"/>
    </row>
    <row r="244" spans="1:1" x14ac:dyDescent="0.2">
      <c r="A244" s="172"/>
    </row>
    <row r="245" spans="1:1" x14ac:dyDescent="0.2">
      <c r="A245" s="172"/>
    </row>
    <row r="246" spans="1:1" x14ac:dyDescent="0.2">
      <c r="A246" s="172"/>
    </row>
    <row r="247" spans="1:1" x14ac:dyDescent="0.2">
      <c r="A247" s="172"/>
    </row>
    <row r="248" spans="1:1" x14ac:dyDescent="0.2">
      <c r="A248" s="172"/>
    </row>
    <row r="249" spans="1:1" x14ac:dyDescent="0.2">
      <c r="A249" s="172"/>
    </row>
    <row r="250" spans="1:1" x14ac:dyDescent="0.2">
      <c r="A250" s="172"/>
    </row>
    <row r="251" spans="1:1" x14ac:dyDescent="0.2">
      <c r="A251" s="172"/>
    </row>
    <row r="252" spans="1:1" x14ac:dyDescent="0.2">
      <c r="A252" s="172"/>
    </row>
    <row r="253" spans="1:1" x14ac:dyDescent="0.2">
      <c r="A253" s="172"/>
    </row>
    <row r="254" spans="1:1" x14ac:dyDescent="0.2">
      <c r="A254" s="172"/>
    </row>
    <row r="255" spans="1:1" x14ac:dyDescent="0.2">
      <c r="A255" s="172"/>
    </row>
    <row r="256" spans="1:1" x14ac:dyDescent="0.2">
      <c r="A256" s="172"/>
    </row>
    <row r="257" spans="1:1" x14ac:dyDescent="0.2">
      <c r="A257" s="172"/>
    </row>
    <row r="258" spans="1:1" x14ac:dyDescent="0.2">
      <c r="A258" s="172"/>
    </row>
    <row r="259" spans="1:1" x14ac:dyDescent="0.2">
      <c r="A259" s="172"/>
    </row>
    <row r="260" spans="1:1" x14ac:dyDescent="0.2">
      <c r="A260" s="172"/>
    </row>
    <row r="261" spans="1:1" x14ac:dyDescent="0.2">
      <c r="A261" s="172"/>
    </row>
    <row r="262" spans="1:1" x14ac:dyDescent="0.2">
      <c r="A262" s="172"/>
    </row>
    <row r="263" spans="1:1" x14ac:dyDescent="0.2">
      <c r="A263" s="172"/>
    </row>
    <row r="264" spans="1:1" x14ac:dyDescent="0.2">
      <c r="A264" s="172"/>
    </row>
    <row r="265" spans="1:1" x14ac:dyDescent="0.2">
      <c r="A265" s="172"/>
    </row>
    <row r="266" spans="1:1" x14ac:dyDescent="0.2">
      <c r="A266" s="172"/>
    </row>
    <row r="267" spans="1:1" x14ac:dyDescent="0.2">
      <c r="A267" s="172"/>
    </row>
    <row r="268" spans="1:1" x14ac:dyDescent="0.2">
      <c r="A268" s="172"/>
    </row>
    <row r="269" spans="1:1" x14ac:dyDescent="0.2">
      <c r="A269" s="172"/>
    </row>
    <row r="270" spans="1:1" x14ac:dyDescent="0.2">
      <c r="A270" s="172"/>
    </row>
    <row r="271" spans="1:1" x14ac:dyDescent="0.2">
      <c r="A271" s="172"/>
    </row>
    <row r="272" spans="1:1" x14ac:dyDescent="0.2">
      <c r="A272" s="172"/>
    </row>
    <row r="273" spans="1:1" x14ac:dyDescent="0.2">
      <c r="A273" s="172"/>
    </row>
    <row r="274" spans="1:1" x14ac:dyDescent="0.2">
      <c r="A274" s="172"/>
    </row>
    <row r="275" spans="1:1" x14ac:dyDescent="0.2">
      <c r="A275" s="172"/>
    </row>
    <row r="276" spans="1:1" x14ac:dyDescent="0.2">
      <c r="A276" s="172"/>
    </row>
    <row r="277" spans="1:1" x14ac:dyDescent="0.2">
      <c r="A277" s="172"/>
    </row>
    <row r="278" spans="1:1" x14ac:dyDescent="0.2">
      <c r="A278" s="172"/>
    </row>
    <row r="279" spans="1:1" x14ac:dyDescent="0.2">
      <c r="A279" s="172"/>
    </row>
    <row r="280" spans="1:1" x14ac:dyDescent="0.2">
      <c r="A280" s="172"/>
    </row>
    <row r="281" spans="1:1" x14ac:dyDescent="0.2">
      <c r="A281" s="172"/>
    </row>
    <row r="282" spans="1:1" x14ac:dyDescent="0.2">
      <c r="A282" s="172"/>
    </row>
    <row r="283" spans="1:1" x14ac:dyDescent="0.2">
      <c r="A283" s="172"/>
    </row>
    <row r="284" spans="1:1" x14ac:dyDescent="0.2">
      <c r="A284" s="172"/>
    </row>
    <row r="285" spans="1:1" x14ac:dyDescent="0.2">
      <c r="A285" s="172"/>
    </row>
    <row r="286" spans="1:1" x14ac:dyDescent="0.2">
      <c r="A286" s="172"/>
    </row>
    <row r="287" spans="1:1" x14ac:dyDescent="0.2">
      <c r="A287" s="172"/>
    </row>
    <row r="288" spans="1:1" x14ac:dyDescent="0.2">
      <c r="A288" s="172"/>
    </row>
    <row r="289" spans="1:1" x14ac:dyDescent="0.2">
      <c r="A289" s="172"/>
    </row>
    <row r="290" spans="1:1" x14ac:dyDescent="0.2">
      <c r="A290" s="172"/>
    </row>
    <row r="291" spans="1:1" x14ac:dyDescent="0.2">
      <c r="A291" s="172"/>
    </row>
    <row r="292" spans="1:1" x14ac:dyDescent="0.2">
      <c r="A292" s="172"/>
    </row>
    <row r="293" spans="1:1" x14ac:dyDescent="0.2">
      <c r="A293" s="172"/>
    </row>
    <row r="294" spans="1:1" x14ac:dyDescent="0.2">
      <c r="A294" s="172"/>
    </row>
    <row r="295" spans="1:1" x14ac:dyDescent="0.2">
      <c r="A295" s="172"/>
    </row>
    <row r="296" spans="1:1" x14ac:dyDescent="0.2">
      <c r="A296" s="172"/>
    </row>
    <row r="297" spans="1:1" x14ac:dyDescent="0.2">
      <c r="A297" s="172"/>
    </row>
    <row r="298" spans="1:1" x14ac:dyDescent="0.2">
      <c r="A298" s="172"/>
    </row>
    <row r="299" spans="1:1" x14ac:dyDescent="0.2">
      <c r="A299" s="172"/>
    </row>
    <row r="300" spans="1:1" x14ac:dyDescent="0.2">
      <c r="A300" s="172"/>
    </row>
    <row r="301" spans="1:1" x14ac:dyDescent="0.2">
      <c r="A301" s="172"/>
    </row>
    <row r="302" spans="1:1" x14ac:dyDescent="0.2">
      <c r="A302" s="172"/>
    </row>
    <row r="303" spans="1:1" x14ac:dyDescent="0.2">
      <c r="A303" s="172"/>
    </row>
    <row r="304" spans="1:1" x14ac:dyDescent="0.2">
      <c r="A304" s="172"/>
    </row>
    <row r="305" spans="1:1" x14ac:dyDescent="0.2">
      <c r="A305" s="172"/>
    </row>
    <row r="306" spans="1:1" x14ac:dyDescent="0.2">
      <c r="A306" s="172"/>
    </row>
    <row r="307" spans="1:1" x14ac:dyDescent="0.2">
      <c r="A307" s="172"/>
    </row>
    <row r="308" spans="1:1" x14ac:dyDescent="0.2">
      <c r="A308" s="172"/>
    </row>
    <row r="309" spans="1:1" x14ac:dyDescent="0.2">
      <c r="A309" s="172"/>
    </row>
    <row r="310" spans="1:1" x14ac:dyDescent="0.2">
      <c r="A310" s="172"/>
    </row>
    <row r="311" spans="1:1" x14ac:dyDescent="0.2">
      <c r="A311" s="172"/>
    </row>
    <row r="312" spans="1:1" x14ac:dyDescent="0.2">
      <c r="A312" s="172"/>
    </row>
    <row r="313" spans="1:1" x14ac:dyDescent="0.2">
      <c r="A313" s="172"/>
    </row>
    <row r="314" spans="1:1" x14ac:dyDescent="0.2">
      <c r="A314" s="172"/>
    </row>
    <row r="315" spans="1:1" x14ac:dyDescent="0.2">
      <c r="A315" s="172"/>
    </row>
    <row r="316" spans="1:1" x14ac:dyDescent="0.2">
      <c r="A316" s="172"/>
    </row>
    <row r="317" spans="1:1" x14ac:dyDescent="0.2">
      <c r="A317" s="172"/>
    </row>
    <row r="318" spans="1:1" x14ac:dyDescent="0.2">
      <c r="A318" s="172"/>
    </row>
    <row r="319" spans="1:1" x14ac:dyDescent="0.2">
      <c r="A319" s="172"/>
    </row>
    <row r="320" spans="1:1" x14ac:dyDescent="0.2">
      <c r="A320" s="172"/>
    </row>
    <row r="321" spans="1:1" x14ac:dyDescent="0.2">
      <c r="A321" s="172"/>
    </row>
    <row r="322" spans="1:1" x14ac:dyDescent="0.2">
      <c r="A322" s="172"/>
    </row>
    <row r="323" spans="1:1" x14ac:dyDescent="0.2">
      <c r="A323" s="172"/>
    </row>
    <row r="324" spans="1:1" x14ac:dyDescent="0.2">
      <c r="A324" s="172"/>
    </row>
    <row r="325" spans="1:1" x14ac:dyDescent="0.2">
      <c r="A325" s="172"/>
    </row>
    <row r="326" spans="1:1" x14ac:dyDescent="0.2">
      <c r="A326" s="172"/>
    </row>
    <row r="327" spans="1:1" x14ac:dyDescent="0.2">
      <c r="A327" s="172"/>
    </row>
    <row r="328" spans="1:1" x14ac:dyDescent="0.2">
      <c r="A328" s="172"/>
    </row>
    <row r="329" spans="1:1" x14ac:dyDescent="0.2">
      <c r="A329" s="172"/>
    </row>
    <row r="330" spans="1:1" x14ac:dyDescent="0.2">
      <c r="A330" s="172"/>
    </row>
    <row r="331" spans="1:1" x14ac:dyDescent="0.2">
      <c r="A331" s="172"/>
    </row>
    <row r="332" spans="1:1" x14ac:dyDescent="0.2">
      <c r="A332" s="172"/>
    </row>
    <row r="333" spans="1:1" x14ac:dyDescent="0.2">
      <c r="A333" s="172"/>
    </row>
    <row r="334" spans="1:1" x14ac:dyDescent="0.2">
      <c r="A334" s="172"/>
    </row>
    <row r="335" spans="1:1" x14ac:dyDescent="0.2">
      <c r="A335" s="172"/>
    </row>
    <row r="336" spans="1:1" x14ac:dyDescent="0.2">
      <c r="A336" s="172"/>
    </row>
    <row r="337" spans="1:1" x14ac:dyDescent="0.2">
      <c r="A337" s="172"/>
    </row>
    <row r="338" spans="1:1" x14ac:dyDescent="0.2">
      <c r="A338" s="172"/>
    </row>
    <row r="339" spans="1:1" x14ac:dyDescent="0.2">
      <c r="A339" s="172"/>
    </row>
    <row r="340" spans="1:1" x14ac:dyDescent="0.2">
      <c r="A340" s="172"/>
    </row>
    <row r="341" spans="1:1" x14ac:dyDescent="0.2">
      <c r="A341" s="172"/>
    </row>
    <row r="342" spans="1:1" x14ac:dyDescent="0.2">
      <c r="A342" s="172"/>
    </row>
    <row r="343" spans="1:1" x14ac:dyDescent="0.2">
      <c r="A343" s="172"/>
    </row>
    <row r="344" spans="1:1" x14ac:dyDescent="0.2">
      <c r="A344" s="172"/>
    </row>
    <row r="345" spans="1:1" x14ac:dyDescent="0.2">
      <c r="A345" s="172"/>
    </row>
    <row r="346" spans="1:1" x14ac:dyDescent="0.2">
      <c r="A346" s="172"/>
    </row>
    <row r="347" spans="1:1" x14ac:dyDescent="0.2">
      <c r="A347" s="172"/>
    </row>
    <row r="348" spans="1:1" x14ac:dyDescent="0.2">
      <c r="A348" s="172"/>
    </row>
    <row r="349" spans="1:1" x14ac:dyDescent="0.2">
      <c r="A349" s="172"/>
    </row>
    <row r="350" spans="1:1" x14ac:dyDescent="0.2">
      <c r="A350" s="172"/>
    </row>
    <row r="351" spans="1:1" x14ac:dyDescent="0.2">
      <c r="A351" s="172"/>
    </row>
    <row r="352" spans="1:1" x14ac:dyDescent="0.2">
      <c r="A352" s="172"/>
    </row>
    <row r="353" spans="1:1" x14ac:dyDescent="0.2">
      <c r="A353" s="172"/>
    </row>
    <row r="354" spans="1:1" x14ac:dyDescent="0.2">
      <c r="A354" s="172"/>
    </row>
    <row r="355" spans="1:1" x14ac:dyDescent="0.2">
      <c r="A355" s="172"/>
    </row>
    <row r="356" spans="1:1" x14ac:dyDescent="0.2">
      <c r="A356" s="172"/>
    </row>
    <row r="357" spans="1:1" x14ac:dyDescent="0.2">
      <c r="A357" s="172"/>
    </row>
    <row r="358" spans="1:1" x14ac:dyDescent="0.2">
      <c r="A358" s="172"/>
    </row>
    <row r="359" spans="1:1" x14ac:dyDescent="0.2">
      <c r="A359" s="172"/>
    </row>
    <row r="360" spans="1:1" x14ac:dyDescent="0.2">
      <c r="A360" s="172"/>
    </row>
    <row r="361" spans="1:1" x14ac:dyDescent="0.2">
      <c r="A361" s="172"/>
    </row>
    <row r="362" spans="1:1" x14ac:dyDescent="0.2">
      <c r="A362" s="172"/>
    </row>
    <row r="363" spans="1:1" x14ac:dyDescent="0.2">
      <c r="A363" s="172"/>
    </row>
    <row r="364" spans="1:1" x14ac:dyDescent="0.2">
      <c r="A364" s="172"/>
    </row>
    <row r="365" spans="1:1" x14ac:dyDescent="0.2">
      <c r="A365" s="172"/>
    </row>
    <row r="366" spans="1:1" x14ac:dyDescent="0.2">
      <c r="A366" s="172"/>
    </row>
    <row r="367" spans="1:1" x14ac:dyDescent="0.2">
      <c r="A367" s="172"/>
    </row>
    <row r="368" spans="1:1" x14ac:dyDescent="0.2">
      <c r="A368" s="172"/>
    </row>
    <row r="369" spans="1:1" x14ac:dyDescent="0.2">
      <c r="A369" s="172"/>
    </row>
    <row r="370" spans="1:1" x14ac:dyDescent="0.2">
      <c r="A370" s="172"/>
    </row>
    <row r="371" spans="1:1" x14ac:dyDescent="0.2">
      <c r="A371" s="172"/>
    </row>
    <row r="372" spans="1:1" x14ac:dyDescent="0.2">
      <c r="A372" s="172"/>
    </row>
    <row r="373" spans="1:1" x14ac:dyDescent="0.2">
      <c r="A373" s="172"/>
    </row>
    <row r="374" spans="1:1" x14ac:dyDescent="0.2">
      <c r="A374" s="172"/>
    </row>
    <row r="375" spans="1:1" x14ac:dyDescent="0.2">
      <c r="A375" s="172"/>
    </row>
    <row r="376" spans="1:1" x14ac:dyDescent="0.2">
      <c r="A376" s="172"/>
    </row>
    <row r="377" spans="1:1" x14ac:dyDescent="0.2">
      <c r="A377" s="172"/>
    </row>
    <row r="378" spans="1:1" x14ac:dyDescent="0.2">
      <c r="A378" s="172"/>
    </row>
    <row r="379" spans="1:1" x14ac:dyDescent="0.2">
      <c r="A379" s="172"/>
    </row>
    <row r="380" spans="1:1" x14ac:dyDescent="0.2">
      <c r="A380" s="172"/>
    </row>
    <row r="381" spans="1:1" x14ac:dyDescent="0.2">
      <c r="A381" s="172"/>
    </row>
    <row r="382" spans="1:1" x14ac:dyDescent="0.2">
      <c r="A382" s="172"/>
    </row>
    <row r="383" spans="1:1" x14ac:dyDescent="0.2">
      <c r="A383" s="172"/>
    </row>
    <row r="384" spans="1:1" x14ac:dyDescent="0.2">
      <c r="A384" s="172"/>
    </row>
    <row r="385" spans="1:1" x14ac:dyDescent="0.2">
      <c r="A385" s="172"/>
    </row>
    <row r="386" spans="1:1" x14ac:dyDescent="0.2">
      <c r="A386" s="172"/>
    </row>
    <row r="387" spans="1:1" x14ac:dyDescent="0.2">
      <c r="A387" s="172"/>
    </row>
    <row r="388" spans="1:1" x14ac:dyDescent="0.2">
      <c r="A388" s="172"/>
    </row>
    <row r="389" spans="1:1" x14ac:dyDescent="0.2">
      <c r="A389" s="172"/>
    </row>
    <row r="390" spans="1:1" x14ac:dyDescent="0.2">
      <c r="A390" s="172"/>
    </row>
    <row r="391" spans="1:1" x14ac:dyDescent="0.2">
      <c r="A391" s="172"/>
    </row>
    <row r="392" spans="1:1" x14ac:dyDescent="0.2">
      <c r="A392" s="172"/>
    </row>
    <row r="393" spans="1:1" x14ac:dyDescent="0.2">
      <c r="A393" s="172"/>
    </row>
    <row r="394" spans="1:1" x14ac:dyDescent="0.2">
      <c r="A394" s="172"/>
    </row>
    <row r="395" spans="1:1" x14ac:dyDescent="0.2">
      <c r="A395" s="172"/>
    </row>
    <row r="396" spans="1:1" x14ac:dyDescent="0.2">
      <c r="A396" s="172"/>
    </row>
    <row r="397" spans="1:1" x14ac:dyDescent="0.2">
      <c r="A397" s="172"/>
    </row>
    <row r="398" spans="1:1" x14ac:dyDescent="0.2">
      <c r="A398" s="172"/>
    </row>
    <row r="399" spans="1:1" x14ac:dyDescent="0.2">
      <c r="A399" s="172"/>
    </row>
    <row r="400" spans="1:1" x14ac:dyDescent="0.2">
      <c r="A400" s="172"/>
    </row>
    <row r="401" spans="1:1" x14ac:dyDescent="0.2">
      <c r="A401" s="172"/>
    </row>
    <row r="402" spans="1:1" x14ac:dyDescent="0.2">
      <c r="A402" s="172"/>
    </row>
    <row r="403" spans="1:1" x14ac:dyDescent="0.2">
      <c r="A403" s="172"/>
    </row>
    <row r="404" spans="1:1" x14ac:dyDescent="0.2">
      <c r="A404" s="172"/>
    </row>
    <row r="405" spans="1:1" x14ac:dyDescent="0.2">
      <c r="A405" s="172"/>
    </row>
    <row r="406" spans="1:1" x14ac:dyDescent="0.2">
      <c r="A406" s="172"/>
    </row>
    <row r="407" spans="1:1" x14ac:dyDescent="0.2">
      <c r="A407" s="172"/>
    </row>
    <row r="408" spans="1:1" x14ac:dyDescent="0.2">
      <c r="A408" s="172"/>
    </row>
    <row r="409" spans="1:1" x14ac:dyDescent="0.2">
      <c r="A409" s="172"/>
    </row>
    <row r="410" spans="1:1" x14ac:dyDescent="0.2">
      <c r="A410" s="172"/>
    </row>
    <row r="411" spans="1:1" x14ac:dyDescent="0.2">
      <c r="A411" s="172"/>
    </row>
    <row r="412" spans="1:1" x14ac:dyDescent="0.2">
      <c r="A412" s="172"/>
    </row>
    <row r="413" spans="1:1" x14ac:dyDescent="0.2">
      <c r="A413" s="172"/>
    </row>
    <row r="414" spans="1:1" x14ac:dyDescent="0.2">
      <c r="A414" s="172"/>
    </row>
    <row r="415" spans="1:1" x14ac:dyDescent="0.2">
      <c r="A415" s="172"/>
    </row>
    <row r="416" spans="1:1" x14ac:dyDescent="0.2">
      <c r="A416" s="172"/>
    </row>
    <row r="417" spans="1:1" x14ac:dyDescent="0.2">
      <c r="A417" s="172"/>
    </row>
    <row r="418" spans="1:1" x14ac:dyDescent="0.2">
      <c r="A418" s="172"/>
    </row>
    <row r="419" spans="1:1" x14ac:dyDescent="0.2">
      <c r="A419" s="172"/>
    </row>
    <row r="420" spans="1:1" x14ac:dyDescent="0.2">
      <c r="A420" s="172"/>
    </row>
    <row r="421" spans="1:1" x14ac:dyDescent="0.2">
      <c r="A421" s="172"/>
    </row>
    <row r="422" spans="1:1" x14ac:dyDescent="0.2">
      <c r="A422" s="172"/>
    </row>
    <row r="423" spans="1:1" x14ac:dyDescent="0.2">
      <c r="A423" s="172"/>
    </row>
    <row r="424" spans="1:1" x14ac:dyDescent="0.2">
      <c r="A424" s="172"/>
    </row>
    <row r="425" spans="1:1" x14ac:dyDescent="0.2">
      <c r="A425" s="172"/>
    </row>
    <row r="426" spans="1:1" x14ac:dyDescent="0.2">
      <c r="A426" s="172"/>
    </row>
    <row r="427" spans="1:1" x14ac:dyDescent="0.2">
      <c r="A427" s="172"/>
    </row>
    <row r="428" spans="1:1" x14ac:dyDescent="0.2">
      <c r="A428" s="172"/>
    </row>
    <row r="429" spans="1:1" x14ac:dyDescent="0.2">
      <c r="A429" s="172"/>
    </row>
    <row r="430" spans="1:1" x14ac:dyDescent="0.2">
      <c r="A430" s="172"/>
    </row>
    <row r="431" spans="1:1" x14ac:dyDescent="0.2">
      <c r="A431" s="172"/>
    </row>
    <row r="432" spans="1:1" x14ac:dyDescent="0.2">
      <c r="A432" s="172"/>
    </row>
    <row r="433" spans="1:1" x14ac:dyDescent="0.2">
      <c r="A433" s="172"/>
    </row>
    <row r="434" spans="1:1" x14ac:dyDescent="0.2">
      <c r="A434" s="172"/>
    </row>
    <row r="435" spans="1:1" x14ac:dyDescent="0.2">
      <c r="A435" s="172"/>
    </row>
    <row r="436" spans="1:1" x14ac:dyDescent="0.2">
      <c r="A436" s="172"/>
    </row>
    <row r="437" spans="1:1" x14ac:dyDescent="0.2">
      <c r="A437" s="172"/>
    </row>
    <row r="438" spans="1:1" x14ac:dyDescent="0.2">
      <c r="A438" s="172"/>
    </row>
    <row r="439" spans="1:1" x14ac:dyDescent="0.2">
      <c r="A439" s="172"/>
    </row>
    <row r="440" spans="1:1" x14ac:dyDescent="0.2">
      <c r="A440" s="172"/>
    </row>
    <row r="441" spans="1:1" x14ac:dyDescent="0.2">
      <c r="A441" s="172"/>
    </row>
    <row r="442" spans="1:1" x14ac:dyDescent="0.2">
      <c r="A442" s="172"/>
    </row>
    <row r="443" spans="1:1" x14ac:dyDescent="0.2">
      <c r="A443" s="172"/>
    </row>
    <row r="444" spans="1:1" x14ac:dyDescent="0.2">
      <c r="A444" s="172"/>
    </row>
    <row r="445" spans="1:1" x14ac:dyDescent="0.2">
      <c r="A445" s="172"/>
    </row>
    <row r="446" spans="1:1" x14ac:dyDescent="0.2">
      <c r="A446" s="172"/>
    </row>
    <row r="447" spans="1:1" x14ac:dyDescent="0.2">
      <c r="A447" s="172"/>
    </row>
    <row r="448" spans="1:1" x14ac:dyDescent="0.2">
      <c r="A448" s="172"/>
    </row>
    <row r="449" spans="1:1" x14ac:dyDescent="0.2">
      <c r="A449" s="172"/>
    </row>
    <row r="450" spans="1:1" x14ac:dyDescent="0.2">
      <c r="A450" s="172"/>
    </row>
    <row r="451" spans="1:1" x14ac:dyDescent="0.2">
      <c r="A451" s="172"/>
    </row>
    <row r="452" spans="1:1" x14ac:dyDescent="0.2">
      <c r="A452" s="172"/>
    </row>
    <row r="453" spans="1:1" x14ac:dyDescent="0.2">
      <c r="A453" s="172"/>
    </row>
    <row r="454" spans="1:1" x14ac:dyDescent="0.2">
      <c r="A454" s="172"/>
    </row>
    <row r="455" spans="1:1" x14ac:dyDescent="0.2">
      <c r="A455" s="172"/>
    </row>
    <row r="456" spans="1:1" x14ac:dyDescent="0.2">
      <c r="A456" s="172"/>
    </row>
    <row r="457" spans="1:1" x14ac:dyDescent="0.2">
      <c r="A457" s="172"/>
    </row>
    <row r="458" spans="1:1" x14ac:dyDescent="0.2">
      <c r="A458" s="172"/>
    </row>
    <row r="459" spans="1:1" x14ac:dyDescent="0.2">
      <c r="A459" s="172"/>
    </row>
    <row r="460" spans="1:1" x14ac:dyDescent="0.2">
      <c r="A460" s="172"/>
    </row>
    <row r="461" spans="1:1" x14ac:dyDescent="0.2">
      <c r="A461" s="172"/>
    </row>
    <row r="462" spans="1:1" x14ac:dyDescent="0.2">
      <c r="A462" s="172"/>
    </row>
    <row r="463" spans="1:1" x14ac:dyDescent="0.2">
      <c r="A463" s="172"/>
    </row>
    <row r="464" spans="1:1" x14ac:dyDescent="0.2">
      <c r="A464" s="172"/>
    </row>
    <row r="465" spans="1:1" x14ac:dyDescent="0.2">
      <c r="A465" s="172"/>
    </row>
    <row r="466" spans="1:1" x14ac:dyDescent="0.2">
      <c r="A466" s="172"/>
    </row>
    <row r="467" spans="1:1" x14ac:dyDescent="0.2">
      <c r="A467" s="172"/>
    </row>
    <row r="468" spans="1:1" x14ac:dyDescent="0.2">
      <c r="A468" s="172"/>
    </row>
    <row r="469" spans="1:1" x14ac:dyDescent="0.2">
      <c r="A469" s="172"/>
    </row>
    <row r="470" spans="1:1" x14ac:dyDescent="0.2">
      <c r="A470" s="172"/>
    </row>
    <row r="471" spans="1:1" x14ac:dyDescent="0.2">
      <c r="A471" s="172"/>
    </row>
    <row r="472" spans="1:1" x14ac:dyDescent="0.2">
      <c r="A472" s="172"/>
    </row>
    <row r="473" spans="1:1" x14ac:dyDescent="0.2">
      <c r="A473" s="172"/>
    </row>
    <row r="474" spans="1:1" x14ac:dyDescent="0.2">
      <c r="A474" s="172"/>
    </row>
    <row r="475" spans="1:1" x14ac:dyDescent="0.2">
      <c r="A475" s="172"/>
    </row>
    <row r="476" spans="1:1" x14ac:dyDescent="0.2">
      <c r="A476" s="172"/>
    </row>
    <row r="477" spans="1:1" x14ac:dyDescent="0.2">
      <c r="A477" s="172"/>
    </row>
    <row r="478" spans="1:1" x14ac:dyDescent="0.2">
      <c r="A478" s="172"/>
    </row>
    <row r="479" spans="1:1" x14ac:dyDescent="0.2">
      <c r="A479" s="172"/>
    </row>
    <row r="480" spans="1:1" x14ac:dyDescent="0.2">
      <c r="A480" s="172"/>
    </row>
    <row r="481" spans="1:1" x14ac:dyDescent="0.2">
      <c r="A481" s="172"/>
    </row>
    <row r="482" spans="1:1" x14ac:dyDescent="0.2">
      <c r="A482" s="172"/>
    </row>
    <row r="483" spans="1:1" x14ac:dyDescent="0.2">
      <c r="A483" s="172"/>
    </row>
    <row r="484" spans="1:1" x14ac:dyDescent="0.2">
      <c r="A484" s="172"/>
    </row>
    <row r="485" spans="1:1" x14ac:dyDescent="0.2">
      <c r="A485" s="172"/>
    </row>
    <row r="486" spans="1:1" x14ac:dyDescent="0.2">
      <c r="A486" s="172"/>
    </row>
    <row r="487" spans="1:1" x14ac:dyDescent="0.2">
      <c r="A487" s="172"/>
    </row>
    <row r="488" spans="1:1" x14ac:dyDescent="0.2">
      <c r="A488" s="172"/>
    </row>
    <row r="489" spans="1:1" x14ac:dyDescent="0.2">
      <c r="A489" s="172"/>
    </row>
    <row r="490" spans="1:1" x14ac:dyDescent="0.2">
      <c r="A490" s="172"/>
    </row>
    <row r="491" spans="1:1" x14ac:dyDescent="0.2">
      <c r="A491" s="172"/>
    </row>
    <row r="492" spans="1:1" x14ac:dyDescent="0.2">
      <c r="A492" s="172"/>
    </row>
    <row r="493" spans="1:1" x14ac:dyDescent="0.2">
      <c r="A493" s="172"/>
    </row>
    <row r="494" spans="1:1" x14ac:dyDescent="0.2">
      <c r="A494" s="172"/>
    </row>
    <row r="495" spans="1:1" x14ac:dyDescent="0.2">
      <c r="A495" s="172"/>
    </row>
    <row r="496" spans="1:1" x14ac:dyDescent="0.2">
      <c r="A496" s="172"/>
    </row>
    <row r="497" spans="1:1" x14ac:dyDescent="0.2">
      <c r="A497" s="172"/>
    </row>
    <row r="498" spans="1:1" x14ac:dyDescent="0.2">
      <c r="A498" s="172"/>
    </row>
    <row r="499" spans="1:1" x14ac:dyDescent="0.2">
      <c r="A499" s="172"/>
    </row>
    <row r="500" spans="1:1" x14ac:dyDescent="0.2">
      <c r="A500" s="172"/>
    </row>
    <row r="501" spans="1:1" x14ac:dyDescent="0.2">
      <c r="A501" s="172"/>
    </row>
    <row r="502" spans="1:1" x14ac:dyDescent="0.2">
      <c r="A502" s="172"/>
    </row>
    <row r="503" spans="1:1" x14ac:dyDescent="0.2">
      <c r="A503" s="172"/>
    </row>
    <row r="504" spans="1:1" x14ac:dyDescent="0.2">
      <c r="A504" s="172"/>
    </row>
    <row r="505" spans="1:1" x14ac:dyDescent="0.2">
      <c r="A505" s="172"/>
    </row>
    <row r="506" spans="1:1" x14ac:dyDescent="0.2">
      <c r="A506" s="172"/>
    </row>
    <row r="507" spans="1:1" x14ac:dyDescent="0.2">
      <c r="A507" s="172"/>
    </row>
    <row r="508" spans="1:1" x14ac:dyDescent="0.2">
      <c r="A508" s="172"/>
    </row>
    <row r="509" spans="1:1" x14ac:dyDescent="0.2">
      <c r="A509" s="172"/>
    </row>
    <row r="510" spans="1:1" x14ac:dyDescent="0.2">
      <c r="A510" s="172"/>
    </row>
    <row r="511" spans="1:1" x14ac:dyDescent="0.2">
      <c r="A511" s="172"/>
    </row>
    <row r="512" spans="1:1" x14ac:dyDescent="0.2">
      <c r="A512" s="172"/>
    </row>
    <row r="513" spans="1:1" x14ac:dyDescent="0.2">
      <c r="A513" s="172"/>
    </row>
    <row r="514" spans="1:1" x14ac:dyDescent="0.2">
      <c r="A514" s="172"/>
    </row>
    <row r="515" spans="1:1" x14ac:dyDescent="0.2">
      <c r="A515" s="172"/>
    </row>
    <row r="516" spans="1:1" x14ac:dyDescent="0.2">
      <c r="A516" s="172"/>
    </row>
    <row r="517" spans="1:1" x14ac:dyDescent="0.2">
      <c r="A517" s="172"/>
    </row>
    <row r="518" spans="1:1" x14ac:dyDescent="0.2">
      <c r="A518" s="172"/>
    </row>
    <row r="519" spans="1:1" x14ac:dyDescent="0.2">
      <c r="A519" s="172"/>
    </row>
    <row r="520" spans="1:1" x14ac:dyDescent="0.2">
      <c r="A520" s="172"/>
    </row>
    <row r="521" spans="1:1" x14ac:dyDescent="0.2">
      <c r="A521" s="172"/>
    </row>
    <row r="522" spans="1:1" x14ac:dyDescent="0.2">
      <c r="A522" s="172"/>
    </row>
    <row r="523" spans="1:1" x14ac:dyDescent="0.2">
      <c r="A523" s="172"/>
    </row>
    <row r="524" spans="1:1" x14ac:dyDescent="0.2">
      <c r="A524" s="172"/>
    </row>
    <row r="525" spans="1:1" x14ac:dyDescent="0.2">
      <c r="A525" s="172"/>
    </row>
    <row r="526" spans="1:1" x14ac:dyDescent="0.2">
      <c r="A526" s="172"/>
    </row>
    <row r="527" spans="1:1" x14ac:dyDescent="0.2">
      <c r="A527" s="172"/>
    </row>
    <row r="528" spans="1:1" x14ac:dyDescent="0.2">
      <c r="A528" s="172"/>
    </row>
    <row r="529" spans="1:1" x14ac:dyDescent="0.2">
      <c r="A529" s="172"/>
    </row>
    <row r="530" spans="1:1" x14ac:dyDescent="0.2">
      <c r="A530" s="172"/>
    </row>
    <row r="531" spans="1:1" x14ac:dyDescent="0.2">
      <c r="A531" s="172"/>
    </row>
    <row r="532" spans="1:1" x14ac:dyDescent="0.2">
      <c r="A532" s="172"/>
    </row>
    <row r="533" spans="1:1" x14ac:dyDescent="0.2">
      <c r="A533" s="172"/>
    </row>
    <row r="534" spans="1:1" x14ac:dyDescent="0.2">
      <c r="A534" s="172"/>
    </row>
    <row r="535" spans="1:1" x14ac:dyDescent="0.2">
      <c r="A535" s="172"/>
    </row>
    <row r="536" spans="1:1" x14ac:dyDescent="0.2">
      <c r="A536" s="172"/>
    </row>
    <row r="537" spans="1:1" x14ac:dyDescent="0.2">
      <c r="A537" s="172"/>
    </row>
    <row r="538" spans="1:1" x14ac:dyDescent="0.2">
      <c r="A538" s="172"/>
    </row>
    <row r="539" spans="1:1" x14ac:dyDescent="0.2">
      <c r="A539" s="172"/>
    </row>
    <row r="540" spans="1:1" x14ac:dyDescent="0.2">
      <c r="A540" s="172"/>
    </row>
    <row r="541" spans="1:1" x14ac:dyDescent="0.2">
      <c r="A541" s="172"/>
    </row>
    <row r="542" spans="1:1" x14ac:dyDescent="0.2">
      <c r="A542" s="172"/>
    </row>
    <row r="543" spans="1:1" x14ac:dyDescent="0.2">
      <c r="A543" s="172"/>
    </row>
    <row r="544" spans="1:1" x14ac:dyDescent="0.2">
      <c r="A544" s="172"/>
    </row>
    <row r="545" spans="1:1" x14ac:dyDescent="0.2">
      <c r="A545" s="172"/>
    </row>
    <row r="546" spans="1:1" x14ac:dyDescent="0.2">
      <c r="A546" s="172"/>
    </row>
    <row r="547" spans="1:1" x14ac:dyDescent="0.2">
      <c r="A547" s="172"/>
    </row>
    <row r="548" spans="1:1" x14ac:dyDescent="0.2">
      <c r="A548" s="172"/>
    </row>
    <row r="549" spans="1:1" x14ac:dyDescent="0.2">
      <c r="A549" s="172"/>
    </row>
    <row r="550" spans="1:1" x14ac:dyDescent="0.2">
      <c r="A550" s="172"/>
    </row>
    <row r="551" spans="1:1" x14ac:dyDescent="0.2">
      <c r="A551" s="172"/>
    </row>
    <row r="552" spans="1:1" x14ac:dyDescent="0.2">
      <c r="A552" s="172"/>
    </row>
    <row r="553" spans="1:1" x14ac:dyDescent="0.2">
      <c r="A553" s="172"/>
    </row>
    <row r="554" spans="1:1" x14ac:dyDescent="0.2">
      <c r="A554" s="172"/>
    </row>
    <row r="555" spans="1:1" x14ac:dyDescent="0.2">
      <c r="A555" s="172"/>
    </row>
    <row r="556" spans="1:1" x14ac:dyDescent="0.2">
      <c r="A556" s="172"/>
    </row>
    <row r="557" spans="1:1" x14ac:dyDescent="0.2">
      <c r="A557" s="172"/>
    </row>
    <row r="558" spans="1:1" x14ac:dyDescent="0.2">
      <c r="A558" s="172"/>
    </row>
    <row r="559" spans="1:1" x14ac:dyDescent="0.2">
      <c r="A559" s="172"/>
    </row>
    <row r="560" spans="1:1" x14ac:dyDescent="0.2">
      <c r="A560" s="172"/>
    </row>
    <row r="561" spans="1:1" x14ac:dyDescent="0.2">
      <c r="A561" s="172"/>
    </row>
    <row r="562" spans="1:1" x14ac:dyDescent="0.2">
      <c r="A562" s="172"/>
    </row>
    <row r="563" spans="1:1" x14ac:dyDescent="0.2">
      <c r="A563" s="172"/>
    </row>
    <row r="564" spans="1:1" x14ac:dyDescent="0.2">
      <c r="A564" s="172"/>
    </row>
    <row r="565" spans="1:1" x14ac:dyDescent="0.2">
      <c r="A565" s="172"/>
    </row>
    <row r="566" spans="1:1" x14ac:dyDescent="0.2">
      <c r="A566" s="172"/>
    </row>
    <row r="567" spans="1:1" x14ac:dyDescent="0.2">
      <c r="A567" s="172"/>
    </row>
    <row r="568" spans="1:1" x14ac:dyDescent="0.2">
      <c r="A568" s="172"/>
    </row>
    <row r="569" spans="1:1" x14ac:dyDescent="0.2">
      <c r="A569" s="172"/>
    </row>
    <row r="570" spans="1:1" x14ac:dyDescent="0.2">
      <c r="A570" s="172"/>
    </row>
    <row r="571" spans="1:1" x14ac:dyDescent="0.2">
      <c r="A571" s="172"/>
    </row>
    <row r="572" spans="1:1" x14ac:dyDescent="0.2">
      <c r="A572" s="172"/>
    </row>
    <row r="573" spans="1:1" x14ac:dyDescent="0.2">
      <c r="A573" s="172"/>
    </row>
    <row r="574" spans="1:1" x14ac:dyDescent="0.2">
      <c r="A574" s="172"/>
    </row>
    <row r="575" spans="1:1" x14ac:dyDescent="0.2">
      <c r="A575" s="172"/>
    </row>
    <row r="576" spans="1:1" x14ac:dyDescent="0.2">
      <c r="A576" s="172"/>
    </row>
    <row r="577" spans="1:1" x14ac:dyDescent="0.2">
      <c r="A577" s="172"/>
    </row>
    <row r="578" spans="1:1" x14ac:dyDescent="0.2">
      <c r="A578" s="172"/>
    </row>
    <row r="579" spans="1:1" x14ac:dyDescent="0.2">
      <c r="A579" s="172"/>
    </row>
    <row r="580" spans="1:1" x14ac:dyDescent="0.2">
      <c r="A580" s="172"/>
    </row>
    <row r="581" spans="1:1" x14ac:dyDescent="0.2">
      <c r="A581" s="172"/>
    </row>
    <row r="582" spans="1:1" x14ac:dyDescent="0.2">
      <c r="A582" s="172"/>
    </row>
    <row r="583" spans="1:1" x14ac:dyDescent="0.2">
      <c r="A583" s="172"/>
    </row>
    <row r="584" spans="1:1" x14ac:dyDescent="0.2">
      <c r="A584" s="172"/>
    </row>
    <row r="585" spans="1:1" x14ac:dyDescent="0.2">
      <c r="A585" s="172"/>
    </row>
    <row r="586" spans="1:1" x14ac:dyDescent="0.2">
      <c r="A586" s="172"/>
    </row>
    <row r="587" spans="1:1" x14ac:dyDescent="0.2">
      <c r="A587" s="172"/>
    </row>
    <row r="588" spans="1:1" x14ac:dyDescent="0.2">
      <c r="A588" s="172"/>
    </row>
    <row r="589" spans="1:1" x14ac:dyDescent="0.2">
      <c r="A589" s="172"/>
    </row>
    <row r="590" spans="1:1" x14ac:dyDescent="0.2">
      <c r="A590" s="172"/>
    </row>
    <row r="591" spans="1:1" x14ac:dyDescent="0.2">
      <c r="A591" s="172"/>
    </row>
    <row r="592" spans="1:1" x14ac:dyDescent="0.2">
      <c r="A592" s="172"/>
    </row>
    <row r="593" spans="1:1" x14ac:dyDescent="0.2">
      <c r="A593" s="172"/>
    </row>
    <row r="594" spans="1:1" x14ac:dyDescent="0.2">
      <c r="A594" s="172"/>
    </row>
    <row r="595" spans="1:1" x14ac:dyDescent="0.2">
      <c r="A595" s="172"/>
    </row>
    <row r="596" spans="1:1" x14ac:dyDescent="0.2">
      <c r="A596" s="172"/>
    </row>
    <row r="597" spans="1:1" x14ac:dyDescent="0.2">
      <c r="A597" s="172"/>
    </row>
    <row r="598" spans="1:1" x14ac:dyDescent="0.2">
      <c r="A598" s="172"/>
    </row>
    <row r="599" spans="1:1" x14ac:dyDescent="0.2">
      <c r="A599" s="172"/>
    </row>
    <row r="600" spans="1:1" x14ac:dyDescent="0.2">
      <c r="A600" s="172"/>
    </row>
    <row r="601" spans="1:1" x14ac:dyDescent="0.2">
      <c r="A601" s="172"/>
    </row>
    <row r="602" spans="1:1" x14ac:dyDescent="0.2">
      <c r="A602" s="172"/>
    </row>
    <row r="603" spans="1:1" x14ac:dyDescent="0.2">
      <c r="A603" s="172"/>
    </row>
    <row r="604" spans="1:1" x14ac:dyDescent="0.2">
      <c r="A604" s="172"/>
    </row>
    <row r="605" spans="1:1" x14ac:dyDescent="0.2">
      <c r="A605" s="172"/>
    </row>
    <row r="606" spans="1:1" x14ac:dyDescent="0.2">
      <c r="A606" s="172"/>
    </row>
    <row r="607" spans="1:1" x14ac:dyDescent="0.2">
      <c r="A607" s="172"/>
    </row>
    <row r="608" spans="1:1" x14ac:dyDescent="0.2">
      <c r="A608" s="172"/>
    </row>
    <row r="609" spans="1:1" x14ac:dyDescent="0.2">
      <c r="A609" s="172"/>
    </row>
    <row r="610" spans="1:1" x14ac:dyDescent="0.2">
      <c r="A610" s="172"/>
    </row>
    <row r="611" spans="1:1" x14ac:dyDescent="0.2">
      <c r="A611" s="172"/>
    </row>
    <row r="612" spans="1:1" x14ac:dyDescent="0.2">
      <c r="A612" s="172"/>
    </row>
    <row r="613" spans="1:1" x14ac:dyDescent="0.2">
      <c r="A613" s="172"/>
    </row>
    <row r="614" spans="1:1" x14ac:dyDescent="0.2">
      <c r="A614" s="172"/>
    </row>
    <row r="615" spans="1:1" x14ac:dyDescent="0.2">
      <c r="A615" s="172"/>
    </row>
    <row r="616" spans="1:1" x14ac:dyDescent="0.2">
      <c r="A616" s="172"/>
    </row>
    <row r="617" spans="1:1" x14ac:dyDescent="0.2">
      <c r="A617" s="172"/>
    </row>
    <row r="618" spans="1:1" x14ac:dyDescent="0.2">
      <c r="A618" s="172"/>
    </row>
    <row r="619" spans="1:1" x14ac:dyDescent="0.2">
      <c r="A619" s="172"/>
    </row>
    <row r="620" spans="1:1" x14ac:dyDescent="0.2">
      <c r="A620" s="172"/>
    </row>
    <row r="621" spans="1:1" x14ac:dyDescent="0.2">
      <c r="A621" s="172"/>
    </row>
    <row r="622" spans="1:1" x14ac:dyDescent="0.2">
      <c r="A622" s="172"/>
    </row>
    <row r="623" spans="1:1" x14ac:dyDescent="0.2">
      <c r="A623" s="172"/>
    </row>
    <row r="624" spans="1:1" x14ac:dyDescent="0.2">
      <c r="A624" s="172"/>
    </row>
    <row r="625" spans="1:1" x14ac:dyDescent="0.2">
      <c r="A625" s="172"/>
    </row>
    <row r="626" spans="1:1" x14ac:dyDescent="0.2">
      <c r="A626" s="172"/>
    </row>
    <row r="627" spans="1:1" x14ac:dyDescent="0.2">
      <c r="A627" s="172"/>
    </row>
    <row r="628" spans="1:1" x14ac:dyDescent="0.2">
      <c r="A628" s="172"/>
    </row>
    <row r="629" spans="1:1" x14ac:dyDescent="0.2">
      <c r="A629" s="172"/>
    </row>
    <row r="630" spans="1:1" x14ac:dyDescent="0.2">
      <c r="A630" s="172"/>
    </row>
    <row r="631" spans="1:1" x14ac:dyDescent="0.2">
      <c r="A631" s="172"/>
    </row>
    <row r="632" spans="1:1" x14ac:dyDescent="0.2">
      <c r="A632" s="172"/>
    </row>
    <row r="633" spans="1:1" x14ac:dyDescent="0.2">
      <c r="A633" s="172"/>
    </row>
    <row r="634" spans="1:1" x14ac:dyDescent="0.2">
      <c r="A634" s="172"/>
    </row>
    <row r="635" spans="1:1" x14ac:dyDescent="0.2">
      <c r="A635" s="172"/>
    </row>
    <row r="636" spans="1:1" x14ac:dyDescent="0.2">
      <c r="A636" s="172"/>
    </row>
    <row r="637" spans="1:1" x14ac:dyDescent="0.2">
      <c r="A637" s="172"/>
    </row>
    <row r="638" spans="1:1" x14ac:dyDescent="0.2">
      <c r="A638" s="172"/>
    </row>
    <row r="639" spans="1:1" x14ac:dyDescent="0.2">
      <c r="A639" s="172"/>
    </row>
    <row r="640" spans="1:1" x14ac:dyDescent="0.2">
      <c r="A640" s="172"/>
    </row>
    <row r="641" spans="1:1" x14ac:dyDescent="0.2">
      <c r="A641" s="172"/>
    </row>
    <row r="642" spans="1:1" x14ac:dyDescent="0.2">
      <c r="A642" s="172"/>
    </row>
    <row r="643" spans="1:1" x14ac:dyDescent="0.2">
      <c r="A643" s="172"/>
    </row>
    <row r="644" spans="1:1" x14ac:dyDescent="0.2">
      <c r="A644" s="172"/>
    </row>
    <row r="645" spans="1:1" x14ac:dyDescent="0.2">
      <c r="A645" s="172"/>
    </row>
    <row r="646" spans="1:1" x14ac:dyDescent="0.2">
      <c r="A646" s="172"/>
    </row>
    <row r="647" spans="1:1" x14ac:dyDescent="0.2">
      <c r="A647" s="172"/>
    </row>
    <row r="648" spans="1:1" x14ac:dyDescent="0.2">
      <c r="A648" s="172"/>
    </row>
    <row r="649" spans="1:1" x14ac:dyDescent="0.2">
      <c r="A649" s="172"/>
    </row>
    <row r="650" spans="1:1" x14ac:dyDescent="0.2">
      <c r="A650" s="172"/>
    </row>
    <row r="651" spans="1:1" x14ac:dyDescent="0.2">
      <c r="A651" s="172"/>
    </row>
    <row r="652" spans="1:1" x14ac:dyDescent="0.2">
      <c r="A652" s="172"/>
    </row>
    <row r="653" spans="1:1" x14ac:dyDescent="0.2">
      <c r="A653" s="172"/>
    </row>
    <row r="654" spans="1:1" x14ac:dyDescent="0.2">
      <c r="A654" s="172"/>
    </row>
    <row r="655" spans="1:1" x14ac:dyDescent="0.2">
      <c r="A655" s="172"/>
    </row>
    <row r="656" spans="1:1" x14ac:dyDescent="0.2">
      <c r="A656" s="172"/>
    </row>
    <row r="657" spans="1:1" x14ac:dyDescent="0.2">
      <c r="A657" s="172"/>
    </row>
    <row r="658" spans="1:1" x14ac:dyDescent="0.2">
      <c r="A658" s="172"/>
    </row>
    <row r="659" spans="1:1" x14ac:dyDescent="0.2">
      <c r="A659" s="172"/>
    </row>
    <row r="660" spans="1:1" x14ac:dyDescent="0.2">
      <c r="A660" s="172"/>
    </row>
    <row r="661" spans="1:1" x14ac:dyDescent="0.2">
      <c r="A661" s="172"/>
    </row>
    <row r="662" spans="1:1" x14ac:dyDescent="0.2">
      <c r="A662" s="172"/>
    </row>
    <row r="663" spans="1:1" x14ac:dyDescent="0.2">
      <c r="A663" s="172"/>
    </row>
    <row r="664" spans="1:1" x14ac:dyDescent="0.2">
      <c r="A664" s="172"/>
    </row>
    <row r="665" spans="1:1" x14ac:dyDescent="0.2">
      <c r="A665" s="172"/>
    </row>
    <row r="666" spans="1:1" x14ac:dyDescent="0.2">
      <c r="A666" s="172"/>
    </row>
    <row r="667" spans="1:1" x14ac:dyDescent="0.2">
      <c r="A667" s="172"/>
    </row>
    <row r="668" spans="1:1" x14ac:dyDescent="0.2">
      <c r="A668" s="172"/>
    </row>
    <row r="669" spans="1:1" x14ac:dyDescent="0.2">
      <c r="A669" s="172"/>
    </row>
    <row r="670" spans="1:1" x14ac:dyDescent="0.2">
      <c r="A670" s="172"/>
    </row>
    <row r="671" spans="1:1" x14ac:dyDescent="0.2">
      <c r="A671" s="172"/>
    </row>
    <row r="672" spans="1:1" x14ac:dyDescent="0.2">
      <c r="A672" s="172"/>
    </row>
    <row r="673" spans="1:1" x14ac:dyDescent="0.2">
      <c r="A673" s="172"/>
    </row>
    <row r="674" spans="1:1" x14ac:dyDescent="0.2">
      <c r="A674" s="172"/>
    </row>
    <row r="675" spans="1:1" x14ac:dyDescent="0.2">
      <c r="A675" s="172"/>
    </row>
    <row r="676" spans="1:1" x14ac:dyDescent="0.2">
      <c r="A676" s="172"/>
    </row>
    <row r="677" spans="1:1" x14ac:dyDescent="0.2">
      <c r="A677" s="172"/>
    </row>
    <row r="678" spans="1:1" x14ac:dyDescent="0.2">
      <c r="A678" s="172"/>
    </row>
    <row r="679" spans="1:1" x14ac:dyDescent="0.2">
      <c r="A679" s="172"/>
    </row>
    <row r="680" spans="1:1" x14ac:dyDescent="0.2">
      <c r="A680" s="172"/>
    </row>
    <row r="681" spans="1:1" x14ac:dyDescent="0.2">
      <c r="A681" s="172"/>
    </row>
    <row r="682" spans="1:1" x14ac:dyDescent="0.2">
      <c r="A682" s="172"/>
    </row>
    <row r="683" spans="1:1" x14ac:dyDescent="0.2">
      <c r="A683" s="172"/>
    </row>
    <row r="684" spans="1:1" x14ac:dyDescent="0.2">
      <c r="A684" s="172"/>
    </row>
    <row r="685" spans="1:1" x14ac:dyDescent="0.2">
      <c r="A685" s="172"/>
    </row>
    <row r="686" spans="1:1" x14ac:dyDescent="0.2">
      <c r="A686" s="172"/>
    </row>
    <row r="687" spans="1:1" x14ac:dyDescent="0.2">
      <c r="A687" s="172"/>
    </row>
    <row r="688" spans="1:1" x14ac:dyDescent="0.2">
      <c r="A688" s="172"/>
    </row>
    <row r="689" spans="1:1" x14ac:dyDescent="0.2">
      <c r="A689" s="172"/>
    </row>
    <row r="690" spans="1:1" x14ac:dyDescent="0.2">
      <c r="A690" s="172"/>
    </row>
    <row r="691" spans="1:1" x14ac:dyDescent="0.2">
      <c r="A691" s="172"/>
    </row>
    <row r="692" spans="1:1" x14ac:dyDescent="0.2">
      <c r="A692" s="172"/>
    </row>
    <row r="693" spans="1:1" x14ac:dyDescent="0.2">
      <c r="A693" s="172"/>
    </row>
    <row r="694" spans="1:1" x14ac:dyDescent="0.2">
      <c r="A694" s="172"/>
    </row>
    <row r="695" spans="1:1" x14ac:dyDescent="0.2">
      <c r="A695" s="172"/>
    </row>
    <row r="696" spans="1:1" x14ac:dyDescent="0.2">
      <c r="A696" s="172"/>
    </row>
    <row r="697" spans="1:1" x14ac:dyDescent="0.2">
      <c r="A697" s="172"/>
    </row>
    <row r="698" spans="1:1" x14ac:dyDescent="0.2">
      <c r="A698" s="172"/>
    </row>
    <row r="699" spans="1:1" x14ac:dyDescent="0.2">
      <c r="A699" s="172"/>
    </row>
    <row r="700" spans="1:1" x14ac:dyDescent="0.2">
      <c r="A700" s="172"/>
    </row>
    <row r="701" spans="1:1" x14ac:dyDescent="0.2">
      <c r="A701" s="172"/>
    </row>
    <row r="702" spans="1:1" x14ac:dyDescent="0.2">
      <c r="A702" s="172"/>
    </row>
    <row r="703" spans="1:1" x14ac:dyDescent="0.2">
      <c r="A703" s="172"/>
    </row>
    <row r="704" spans="1:1" x14ac:dyDescent="0.2">
      <c r="A704" s="172"/>
    </row>
    <row r="705" spans="1:1" x14ac:dyDescent="0.2">
      <c r="A705" s="172"/>
    </row>
    <row r="706" spans="1:1" x14ac:dyDescent="0.2">
      <c r="A706" s="172"/>
    </row>
    <row r="707" spans="1:1" x14ac:dyDescent="0.2">
      <c r="A707" s="172"/>
    </row>
    <row r="708" spans="1:1" x14ac:dyDescent="0.2">
      <c r="A708" s="172"/>
    </row>
    <row r="709" spans="1:1" x14ac:dyDescent="0.2">
      <c r="A709" s="172"/>
    </row>
    <row r="710" spans="1:1" x14ac:dyDescent="0.2">
      <c r="A710" s="172"/>
    </row>
    <row r="711" spans="1:1" x14ac:dyDescent="0.2">
      <c r="A711" s="172"/>
    </row>
    <row r="712" spans="1:1" x14ac:dyDescent="0.2">
      <c r="A712" s="172"/>
    </row>
    <row r="713" spans="1:1" x14ac:dyDescent="0.2">
      <c r="A713" s="172"/>
    </row>
    <row r="714" spans="1:1" x14ac:dyDescent="0.2">
      <c r="A714" s="172"/>
    </row>
    <row r="715" spans="1:1" x14ac:dyDescent="0.2">
      <c r="A715" s="172"/>
    </row>
    <row r="716" spans="1:1" x14ac:dyDescent="0.2">
      <c r="A716" s="172"/>
    </row>
    <row r="717" spans="1:1" x14ac:dyDescent="0.2">
      <c r="A717" s="172"/>
    </row>
    <row r="718" spans="1:1" x14ac:dyDescent="0.2">
      <c r="A718" s="172"/>
    </row>
    <row r="719" spans="1:1" x14ac:dyDescent="0.2">
      <c r="A719" s="172"/>
    </row>
    <row r="720" spans="1:1" x14ac:dyDescent="0.2">
      <c r="A720" s="172"/>
    </row>
    <row r="721" spans="1:1" x14ac:dyDescent="0.2">
      <c r="A721" s="172"/>
    </row>
    <row r="722" spans="1:1" x14ac:dyDescent="0.2">
      <c r="A722" s="172"/>
    </row>
    <row r="723" spans="1:1" x14ac:dyDescent="0.2">
      <c r="A723" s="172"/>
    </row>
    <row r="724" spans="1:1" x14ac:dyDescent="0.2">
      <c r="A724" s="172"/>
    </row>
    <row r="725" spans="1:1" x14ac:dyDescent="0.2">
      <c r="A725" s="172"/>
    </row>
    <row r="726" spans="1:1" x14ac:dyDescent="0.2">
      <c r="A726" s="172"/>
    </row>
    <row r="727" spans="1:1" x14ac:dyDescent="0.2">
      <c r="A727" s="172"/>
    </row>
    <row r="728" spans="1:1" x14ac:dyDescent="0.2">
      <c r="A728" s="172"/>
    </row>
    <row r="729" spans="1:1" x14ac:dyDescent="0.2">
      <c r="A729" s="172"/>
    </row>
    <row r="730" spans="1:1" x14ac:dyDescent="0.2">
      <c r="A730" s="172"/>
    </row>
    <row r="731" spans="1:1" x14ac:dyDescent="0.2">
      <c r="A731" s="172"/>
    </row>
    <row r="732" spans="1:1" x14ac:dyDescent="0.2">
      <c r="A732" s="172"/>
    </row>
    <row r="733" spans="1:1" x14ac:dyDescent="0.2">
      <c r="A733" s="172"/>
    </row>
    <row r="734" spans="1:1" x14ac:dyDescent="0.2">
      <c r="A734" s="172"/>
    </row>
    <row r="735" spans="1:1" x14ac:dyDescent="0.2">
      <c r="A735" s="172"/>
    </row>
    <row r="736" spans="1:1" x14ac:dyDescent="0.2">
      <c r="A736" s="172"/>
    </row>
    <row r="737" spans="1:1" x14ac:dyDescent="0.2">
      <c r="A737" s="172"/>
    </row>
    <row r="738" spans="1:1" x14ac:dyDescent="0.2">
      <c r="A738" s="172"/>
    </row>
    <row r="739" spans="1:1" x14ac:dyDescent="0.2">
      <c r="A739" s="172"/>
    </row>
    <row r="740" spans="1:1" x14ac:dyDescent="0.2">
      <c r="A740" s="172"/>
    </row>
    <row r="741" spans="1:1" x14ac:dyDescent="0.2">
      <c r="A741" s="172"/>
    </row>
    <row r="742" spans="1:1" x14ac:dyDescent="0.2">
      <c r="A742" s="172"/>
    </row>
    <row r="743" spans="1:1" x14ac:dyDescent="0.2">
      <c r="A743" s="172"/>
    </row>
    <row r="744" spans="1:1" x14ac:dyDescent="0.2">
      <c r="A744" s="172"/>
    </row>
    <row r="745" spans="1:1" x14ac:dyDescent="0.2">
      <c r="A745" s="172"/>
    </row>
    <row r="746" spans="1:1" x14ac:dyDescent="0.2">
      <c r="A746" s="172"/>
    </row>
    <row r="747" spans="1:1" x14ac:dyDescent="0.2">
      <c r="A747" s="172"/>
    </row>
    <row r="748" spans="1:1" x14ac:dyDescent="0.2">
      <c r="A748" s="172"/>
    </row>
    <row r="749" spans="1:1" x14ac:dyDescent="0.2">
      <c r="A749" s="172"/>
    </row>
    <row r="750" spans="1:1" x14ac:dyDescent="0.2">
      <c r="A750" s="172"/>
    </row>
    <row r="751" spans="1:1" x14ac:dyDescent="0.2">
      <c r="A751" s="172"/>
    </row>
    <row r="752" spans="1:1" x14ac:dyDescent="0.2">
      <c r="A752" s="172"/>
    </row>
    <row r="753" spans="1:1" x14ac:dyDescent="0.2">
      <c r="A753" s="172"/>
    </row>
    <row r="754" spans="1:1" x14ac:dyDescent="0.2">
      <c r="A754" s="172"/>
    </row>
    <row r="755" spans="1:1" x14ac:dyDescent="0.2">
      <c r="A755" s="172"/>
    </row>
    <row r="756" spans="1:1" x14ac:dyDescent="0.2">
      <c r="A756" s="172"/>
    </row>
    <row r="757" spans="1:1" x14ac:dyDescent="0.2">
      <c r="A757" s="172"/>
    </row>
    <row r="758" spans="1:1" x14ac:dyDescent="0.2">
      <c r="A758" s="172"/>
    </row>
    <row r="759" spans="1:1" x14ac:dyDescent="0.2">
      <c r="A759" s="172"/>
    </row>
    <row r="760" spans="1:1" x14ac:dyDescent="0.2">
      <c r="A760" s="172"/>
    </row>
    <row r="761" spans="1:1" x14ac:dyDescent="0.2">
      <c r="A761" s="172"/>
    </row>
    <row r="762" spans="1:1" x14ac:dyDescent="0.2">
      <c r="A762" s="172"/>
    </row>
    <row r="763" spans="1:1" x14ac:dyDescent="0.2">
      <c r="A763" s="172"/>
    </row>
    <row r="764" spans="1:1" x14ac:dyDescent="0.2">
      <c r="A764" s="172"/>
    </row>
    <row r="765" spans="1:1" x14ac:dyDescent="0.2">
      <c r="A765" s="172"/>
    </row>
    <row r="766" spans="1:1" x14ac:dyDescent="0.2">
      <c r="A766" s="172"/>
    </row>
    <row r="767" spans="1:1" x14ac:dyDescent="0.2">
      <c r="A767" s="172"/>
    </row>
    <row r="768" spans="1:1" x14ac:dyDescent="0.2">
      <c r="A768" s="172"/>
    </row>
    <row r="769" spans="1:1" x14ac:dyDescent="0.2">
      <c r="A769" s="172"/>
    </row>
    <row r="770" spans="1:1" x14ac:dyDescent="0.2">
      <c r="A770" s="172"/>
    </row>
    <row r="771" spans="1:1" x14ac:dyDescent="0.2">
      <c r="A771" s="172"/>
    </row>
    <row r="772" spans="1:1" x14ac:dyDescent="0.2">
      <c r="A772" s="172"/>
    </row>
    <row r="773" spans="1:1" x14ac:dyDescent="0.2">
      <c r="A773" s="172"/>
    </row>
    <row r="774" spans="1:1" x14ac:dyDescent="0.2">
      <c r="A774" s="172"/>
    </row>
    <row r="775" spans="1:1" x14ac:dyDescent="0.2">
      <c r="A775" s="172"/>
    </row>
    <row r="776" spans="1:1" x14ac:dyDescent="0.2">
      <c r="A776" s="172"/>
    </row>
    <row r="777" spans="1:1" x14ac:dyDescent="0.2">
      <c r="A777" s="172"/>
    </row>
    <row r="778" spans="1:1" x14ac:dyDescent="0.2">
      <c r="A778" s="172"/>
    </row>
    <row r="779" spans="1:1" x14ac:dyDescent="0.2">
      <c r="A779" s="172"/>
    </row>
    <row r="780" spans="1:1" x14ac:dyDescent="0.2">
      <c r="A780" s="172"/>
    </row>
    <row r="781" spans="1:1" x14ac:dyDescent="0.2">
      <c r="A781" s="172"/>
    </row>
    <row r="782" spans="1:1" x14ac:dyDescent="0.2">
      <c r="A782" s="172"/>
    </row>
    <row r="783" spans="1:1" x14ac:dyDescent="0.2">
      <c r="A783" s="172"/>
    </row>
    <row r="784" spans="1:1" x14ac:dyDescent="0.2">
      <c r="A784" s="172"/>
    </row>
    <row r="785" spans="1:1" x14ac:dyDescent="0.2">
      <c r="A785" s="172"/>
    </row>
    <row r="786" spans="1:1" x14ac:dyDescent="0.2">
      <c r="A786" s="172"/>
    </row>
    <row r="787" spans="1:1" x14ac:dyDescent="0.2">
      <c r="A787" s="172"/>
    </row>
    <row r="788" spans="1:1" x14ac:dyDescent="0.2">
      <c r="A788" s="172"/>
    </row>
    <row r="789" spans="1:1" x14ac:dyDescent="0.2">
      <c r="A789" s="172"/>
    </row>
    <row r="790" spans="1:1" x14ac:dyDescent="0.2">
      <c r="A790" s="172"/>
    </row>
    <row r="791" spans="1:1" x14ac:dyDescent="0.2">
      <c r="A791" s="172"/>
    </row>
    <row r="792" spans="1:1" x14ac:dyDescent="0.2">
      <c r="A792" s="172"/>
    </row>
    <row r="793" spans="1:1" x14ac:dyDescent="0.2">
      <c r="A793" s="172"/>
    </row>
    <row r="794" spans="1:1" x14ac:dyDescent="0.2">
      <c r="A794" s="172"/>
    </row>
    <row r="795" spans="1:1" x14ac:dyDescent="0.2">
      <c r="A795" s="172"/>
    </row>
    <row r="796" spans="1:1" x14ac:dyDescent="0.2">
      <c r="A796" s="172"/>
    </row>
    <row r="797" spans="1:1" x14ac:dyDescent="0.2">
      <c r="A797" s="172"/>
    </row>
    <row r="798" spans="1:1" x14ac:dyDescent="0.2">
      <c r="A798" s="172"/>
    </row>
    <row r="799" spans="1:1" x14ac:dyDescent="0.2">
      <c r="A799" s="172"/>
    </row>
    <row r="800" spans="1:1" x14ac:dyDescent="0.2">
      <c r="A800" s="172"/>
    </row>
    <row r="801" spans="1:1" x14ac:dyDescent="0.2">
      <c r="A801" s="172"/>
    </row>
    <row r="802" spans="1:1" x14ac:dyDescent="0.2">
      <c r="A802" s="172"/>
    </row>
    <row r="803" spans="1:1" x14ac:dyDescent="0.2">
      <c r="A803" s="172"/>
    </row>
    <row r="804" spans="1:1" x14ac:dyDescent="0.2">
      <c r="A804" s="172"/>
    </row>
    <row r="805" spans="1:1" x14ac:dyDescent="0.2">
      <c r="A805" s="172"/>
    </row>
    <row r="806" spans="1:1" x14ac:dyDescent="0.2">
      <c r="A806" s="172"/>
    </row>
    <row r="807" spans="1:1" x14ac:dyDescent="0.2">
      <c r="A807" s="172"/>
    </row>
    <row r="808" spans="1:1" x14ac:dyDescent="0.2">
      <c r="A808" s="172"/>
    </row>
    <row r="809" spans="1:1" x14ac:dyDescent="0.2">
      <c r="A809" s="172"/>
    </row>
    <row r="810" spans="1:1" x14ac:dyDescent="0.2">
      <c r="A810" s="172"/>
    </row>
    <row r="811" spans="1:1" x14ac:dyDescent="0.2">
      <c r="A811" s="172"/>
    </row>
    <row r="812" spans="1:1" x14ac:dyDescent="0.2">
      <c r="A812" s="172"/>
    </row>
    <row r="813" spans="1:1" x14ac:dyDescent="0.2">
      <c r="A813" s="172"/>
    </row>
    <row r="814" spans="1:1" x14ac:dyDescent="0.2">
      <c r="A814" s="172"/>
    </row>
    <row r="815" spans="1:1" x14ac:dyDescent="0.2">
      <c r="A815" s="172"/>
    </row>
    <row r="816" spans="1:1" x14ac:dyDescent="0.2">
      <c r="A816" s="172"/>
    </row>
    <row r="817" spans="1:1" x14ac:dyDescent="0.2">
      <c r="A817" s="172"/>
    </row>
    <row r="818" spans="1:1" x14ac:dyDescent="0.2">
      <c r="A818" s="172"/>
    </row>
    <row r="819" spans="1:1" x14ac:dyDescent="0.2">
      <c r="A819" s="172"/>
    </row>
    <row r="820" spans="1:1" x14ac:dyDescent="0.2">
      <c r="A820" s="172"/>
    </row>
    <row r="821" spans="1:1" x14ac:dyDescent="0.2">
      <c r="A821" s="172"/>
    </row>
    <row r="822" spans="1:1" x14ac:dyDescent="0.2">
      <c r="A822" s="172"/>
    </row>
    <row r="823" spans="1:1" x14ac:dyDescent="0.2">
      <c r="A823" s="172"/>
    </row>
    <row r="824" spans="1:1" x14ac:dyDescent="0.2">
      <c r="A824" s="172"/>
    </row>
    <row r="825" spans="1:1" x14ac:dyDescent="0.2">
      <c r="A825" s="172"/>
    </row>
    <row r="826" spans="1:1" x14ac:dyDescent="0.2">
      <c r="A826" s="172"/>
    </row>
    <row r="827" spans="1:1" x14ac:dyDescent="0.2">
      <c r="A827" s="172"/>
    </row>
    <row r="828" spans="1:1" x14ac:dyDescent="0.2">
      <c r="A828" s="172"/>
    </row>
    <row r="829" spans="1:1" x14ac:dyDescent="0.2">
      <c r="A829" s="172"/>
    </row>
    <row r="830" spans="1:1" x14ac:dyDescent="0.2">
      <c r="A830" s="172"/>
    </row>
    <row r="831" spans="1:1" x14ac:dyDescent="0.2">
      <c r="A831" s="172"/>
    </row>
    <row r="832" spans="1:1" x14ac:dyDescent="0.2">
      <c r="A832" s="172"/>
    </row>
    <row r="833" spans="1:1" x14ac:dyDescent="0.2">
      <c r="A833" s="172"/>
    </row>
    <row r="834" spans="1:1" x14ac:dyDescent="0.2">
      <c r="A834" s="172"/>
    </row>
    <row r="835" spans="1:1" x14ac:dyDescent="0.2">
      <c r="A835" s="172"/>
    </row>
    <row r="836" spans="1:1" x14ac:dyDescent="0.2">
      <c r="A836" s="172"/>
    </row>
    <row r="837" spans="1:1" x14ac:dyDescent="0.2">
      <c r="A837" s="172"/>
    </row>
    <row r="838" spans="1:1" x14ac:dyDescent="0.2">
      <c r="A838" s="172"/>
    </row>
    <row r="839" spans="1:1" x14ac:dyDescent="0.2">
      <c r="A839" s="172"/>
    </row>
    <row r="840" spans="1:1" x14ac:dyDescent="0.2">
      <c r="A840" s="172"/>
    </row>
    <row r="841" spans="1:1" x14ac:dyDescent="0.2">
      <c r="A841" s="172"/>
    </row>
    <row r="842" spans="1:1" x14ac:dyDescent="0.2">
      <c r="A842" s="172"/>
    </row>
    <row r="843" spans="1:1" x14ac:dyDescent="0.2">
      <c r="A843" s="172"/>
    </row>
    <row r="844" spans="1:1" x14ac:dyDescent="0.2">
      <c r="A844" s="172"/>
    </row>
    <row r="845" spans="1:1" x14ac:dyDescent="0.2">
      <c r="A845" s="172"/>
    </row>
    <row r="846" spans="1:1" x14ac:dyDescent="0.2">
      <c r="A846" s="172"/>
    </row>
    <row r="847" spans="1:1" x14ac:dyDescent="0.2">
      <c r="A847" s="172"/>
    </row>
    <row r="848" spans="1:1" x14ac:dyDescent="0.2">
      <c r="A848" s="172"/>
    </row>
    <row r="849" spans="1:1" x14ac:dyDescent="0.2">
      <c r="A849" s="172"/>
    </row>
    <row r="850" spans="1:1" x14ac:dyDescent="0.2">
      <c r="A850" s="172"/>
    </row>
    <row r="851" spans="1:1" x14ac:dyDescent="0.2">
      <c r="A851" s="172"/>
    </row>
    <row r="852" spans="1:1" x14ac:dyDescent="0.2">
      <c r="A852" s="172"/>
    </row>
    <row r="853" spans="1:1" x14ac:dyDescent="0.2">
      <c r="A853" s="172"/>
    </row>
    <row r="854" spans="1:1" x14ac:dyDescent="0.2">
      <c r="A854" s="172"/>
    </row>
    <row r="855" spans="1:1" x14ac:dyDescent="0.2">
      <c r="A855" s="172"/>
    </row>
    <row r="856" spans="1:1" x14ac:dyDescent="0.2">
      <c r="A856" s="172"/>
    </row>
    <row r="857" spans="1:1" x14ac:dyDescent="0.2">
      <c r="A857" s="172"/>
    </row>
    <row r="858" spans="1:1" x14ac:dyDescent="0.2">
      <c r="A858" s="172"/>
    </row>
    <row r="859" spans="1:1" x14ac:dyDescent="0.2">
      <c r="A859" s="172"/>
    </row>
    <row r="860" spans="1:1" x14ac:dyDescent="0.2">
      <c r="A860" s="172"/>
    </row>
    <row r="861" spans="1:1" x14ac:dyDescent="0.2">
      <c r="A861" s="172"/>
    </row>
    <row r="862" spans="1:1" x14ac:dyDescent="0.2">
      <c r="A862" s="172"/>
    </row>
    <row r="863" spans="1:1" x14ac:dyDescent="0.2">
      <c r="A863" s="172"/>
    </row>
    <row r="864" spans="1:1" x14ac:dyDescent="0.2">
      <c r="A864" s="172"/>
    </row>
    <row r="865" spans="1:1" x14ac:dyDescent="0.2">
      <c r="A865" s="172"/>
    </row>
    <row r="866" spans="1:1" x14ac:dyDescent="0.2">
      <c r="A866" s="172"/>
    </row>
    <row r="867" spans="1:1" x14ac:dyDescent="0.2">
      <c r="A867" s="172"/>
    </row>
    <row r="868" spans="1:1" x14ac:dyDescent="0.2">
      <c r="A868" s="172"/>
    </row>
    <row r="869" spans="1:1" x14ac:dyDescent="0.2">
      <c r="A869" s="172"/>
    </row>
    <row r="870" spans="1:1" x14ac:dyDescent="0.2">
      <c r="A870" s="172"/>
    </row>
    <row r="871" spans="1:1" x14ac:dyDescent="0.2">
      <c r="A871" s="172"/>
    </row>
    <row r="872" spans="1:1" x14ac:dyDescent="0.2">
      <c r="A872" s="172"/>
    </row>
    <row r="873" spans="1:1" x14ac:dyDescent="0.2">
      <c r="A873" s="172"/>
    </row>
    <row r="874" spans="1:1" x14ac:dyDescent="0.2">
      <c r="A874" s="172"/>
    </row>
    <row r="875" spans="1:1" x14ac:dyDescent="0.2">
      <c r="A875" s="172"/>
    </row>
    <row r="876" spans="1:1" x14ac:dyDescent="0.2">
      <c r="A876" s="172"/>
    </row>
    <row r="877" spans="1:1" x14ac:dyDescent="0.2">
      <c r="A877" s="172"/>
    </row>
    <row r="878" spans="1:1" x14ac:dyDescent="0.2">
      <c r="A878" s="172"/>
    </row>
    <row r="879" spans="1:1" x14ac:dyDescent="0.2">
      <c r="A879" s="172"/>
    </row>
    <row r="880" spans="1:1" x14ac:dyDescent="0.2">
      <c r="A880" s="172"/>
    </row>
    <row r="881" spans="1:1" x14ac:dyDescent="0.2">
      <c r="A881" s="172"/>
    </row>
    <row r="882" spans="1:1" x14ac:dyDescent="0.2">
      <c r="A882" s="172"/>
    </row>
    <row r="883" spans="1:1" x14ac:dyDescent="0.2">
      <c r="A883" s="172"/>
    </row>
    <row r="884" spans="1:1" x14ac:dyDescent="0.2">
      <c r="A884" s="172"/>
    </row>
    <row r="885" spans="1:1" x14ac:dyDescent="0.2">
      <c r="A885" s="172"/>
    </row>
    <row r="886" spans="1:1" x14ac:dyDescent="0.2">
      <c r="A886" s="172"/>
    </row>
    <row r="887" spans="1:1" x14ac:dyDescent="0.2">
      <c r="A887" s="172"/>
    </row>
    <row r="888" spans="1:1" x14ac:dyDescent="0.2">
      <c r="A888" s="172"/>
    </row>
    <row r="889" spans="1:1" x14ac:dyDescent="0.2">
      <c r="A889" s="172"/>
    </row>
    <row r="890" spans="1:1" x14ac:dyDescent="0.2">
      <c r="A890" s="172"/>
    </row>
    <row r="891" spans="1:1" x14ac:dyDescent="0.2">
      <c r="A891" s="172"/>
    </row>
    <row r="892" spans="1:1" x14ac:dyDescent="0.2">
      <c r="A892" s="172"/>
    </row>
    <row r="893" spans="1:1" x14ac:dyDescent="0.2">
      <c r="A893" s="172"/>
    </row>
    <row r="894" spans="1:1" x14ac:dyDescent="0.2">
      <c r="A894" s="172"/>
    </row>
    <row r="895" spans="1:1" x14ac:dyDescent="0.2">
      <c r="A895" s="172"/>
    </row>
    <row r="896" spans="1:1" x14ac:dyDescent="0.2">
      <c r="A896" s="172"/>
    </row>
    <row r="897" spans="1:1" x14ac:dyDescent="0.2">
      <c r="A897" s="172"/>
    </row>
    <row r="898" spans="1:1" x14ac:dyDescent="0.2">
      <c r="A898" s="172"/>
    </row>
    <row r="899" spans="1:1" x14ac:dyDescent="0.2">
      <c r="A899" s="172"/>
    </row>
    <row r="900" spans="1:1" x14ac:dyDescent="0.2">
      <c r="A900" s="172"/>
    </row>
    <row r="901" spans="1:1" x14ac:dyDescent="0.2">
      <c r="A901" s="172"/>
    </row>
    <row r="902" spans="1:1" x14ac:dyDescent="0.2">
      <c r="A902" s="172"/>
    </row>
    <row r="903" spans="1:1" x14ac:dyDescent="0.2">
      <c r="A903" s="172"/>
    </row>
    <row r="904" spans="1:1" x14ac:dyDescent="0.2">
      <c r="A904" s="172"/>
    </row>
    <row r="905" spans="1:1" x14ac:dyDescent="0.2">
      <c r="A905" s="172"/>
    </row>
    <row r="906" spans="1:1" x14ac:dyDescent="0.2">
      <c r="A906" s="172"/>
    </row>
    <row r="907" spans="1:1" x14ac:dyDescent="0.2">
      <c r="A907" s="172"/>
    </row>
    <row r="908" spans="1:1" x14ac:dyDescent="0.2">
      <c r="A908" s="172"/>
    </row>
    <row r="909" spans="1:1" x14ac:dyDescent="0.2">
      <c r="A909" s="172"/>
    </row>
    <row r="910" spans="1:1" x14ac:dyDescent="0.2">
      <c r="A910" s="172"/>
    </row>
    <row r="911" spans="1:1" x14ac:dyDescent="0.2">
      <c r="A911" s="172"/>
    </row>
    <row r="912" spans="1:1" x14ac:dyDescent="0.2">
      <c r="A912" s="172"/>
    </row>
    <row r="913" spans="1:1" x14ac:dyDescent="0.2">
      <c r="A913" s="172"/>
    </row>
    <row r="914" spans="1:1" x14ac:dyDescent="0.2">
      <c r="A914" s="172"/>
    </row>
    <row r="915" spans="1:1" x14ac:dyDescent="0.2">
      <c r="A915" s="172"/>
    </row>
    <row r="916" spans="1:1" x14ac:dyDescent="0.2">
      <c r="A916" s="172"/>
    </row>
    <row r="917" spans="1:1" x14ac:dyDescent="0.2">
      <c r="A917" s="172"/>
    </row>
    <row r="918" spans="1:1" x14ac:dyDescent="0.2">
      <c r="A918" s="172"/>
    </row>
    <row r="919" spans="1:1" x14ac:dyDescent="0.2">
      <c r="A919" s="172"/>
    </row>
    <row r="920" spans="1:1" x14ac:dyDescent="0.2">
      <c r="A920" s="172"/>
    </row>
    <row r="921" spans="1:1" x14ac:dyDescent="0.2">
      <c r="A921" s="172"/>
    </row>
    <row r="922" spans="1:1" x14ac:dyDescent="0.2">
      <c r="A922" s="172"/>
    </row>
    <row r="923" spans="1:1" x14ac:dyDescent="0.2">
      <c r="A923" s="172"/>
    </row>
    <row r="924" spans="1:1" x14ac:dyDescent="0.2">
      <c r="A924" s="172"/>
    </row>
    <row r="925" spans="1:1" x14ac:dyDescent="0.2">
      <c r="A925" s="172"/>
    </row>
    <row r="926" spans="1:1" x14ac:dyDescent="0.2">
      <c r="A926" s="172"/>
    </row>
    <row r="927" spans="1:1" x14ac:dyDescent="0.2">
      <c r="A927" s="172"/>
    </row>
    <row r="928" spans="1:1" x14ac:dyDescent="0.2">
      <c r="A928" s="172"/>
    </row>
    <row r="929" spans="1:1" x14ac:dyDescent="0.2">
      <c r="A929" s="172"/>
    </row>
    <row r="930" spans="1:1" x14ac:dyDescent="0.2">
      <c r="A930" s="172"/>
    </row>
    <row r="931" spans="1:1" x14ac:dyDescent="0.2">
      <c r="A931" s="172"/>
    </row>
    <row r="932" spans="1:1" x14ac:dyDescent="0.2">
      <c r="A932" s="172"/>
    </row>
    <row r="933" spans="1:1" x14ac:dyDescent="0.2">
      <c r="A933" s="172"/>
    </row>
    <row r="934" spans="1:1" x14ac:dyDescent="0.2">
      <c r="A934" s="172"/>
    </row>
    <row r="935" spans="1:1" x14ac:dyDescent="0.2">
      <c r="A935" s="172"/>
    </row>
    <row r="936" spans="1:1" x14ac:dyDescent="0.2">
      <c r="A936" s="172"/>
    </row>
    <row r="937" spans="1:1" x14ac:dyDescent="0.2">
      <c r="A937" s="172"/>
    </row>
    <row r="938" spans="1:1" x14ac:dyDescent="0.2">
      <c r="A938" s="172"/>
    </row>
    <row r="939" spans="1:1" x14ac:dyDescent="0.2">
      <c r="A939" s="172"/>
    </row>
    <row r="940" spans="1:1" x14ac:dyDescent="0.2">
      <c r="A940" s="172"/>
    </row>
    <row r="941" spans="1:1" x14ac:dyDescent="0.2">
      <c r="A941" s="172"/>
    </row>
    <row r="942" spans="1:1" x14ac:dyDescent="0.2">
      <c r="A942" s="172"/>
    </row>
    <row r="943" spans="1:1" x14ac:dyDescent="0.2">
      <c r="A943" s="172"/>
    </row>
    <row r="944" spans="1:1" x14ac:dyDescent="0.2">
      <c r="A944" s="172"/>
    </row>
    <row r="945" spans="1:1" x14ac:dyDescent="0.2">
      <c r="A945" s="172"/>
    </row>
    <row r="946" spans="1:1" x14ac:dyDescent="0.2">
      <c r="A946" s="172"/>
    </row>
    <row r="947" spans="1:1" x14ac:dyDescent="0.2">
      <c r="A947" s="172"/>
    </row>
    <row r="948" spans="1:1" x14ac:dyDescent="0.2">
      <c r="A948" s="172"/>
    </row>
    <row r="949" spans="1:1" x14ac:dyDescent="0.2">
      <c r="A949" s="172"/>
    </row>
    <row r="950" spans="1:1" x14ac:dyDescent="0.2">
      <c r="A950" s="172"/>
    </row>
    <row r="951" spans="1:1" x14ac:dyDescent="0.2">
      <c r="A951" s="172"/>
    </row>
    <row r="952" spans="1:1" x14ac:dyDescent="0.2">
      <c r="A952" s="172"/>
    </row>
    <row r="953" spans="1:1" x14ac:dyDescent="0.2">
      <c r="A953" s="172"/>
    </row>
    <row r="954" spans="1:1" x14ac:dyDescent="0.2">
      <c r="A954" s="172"/>
    </row>
    <row r="955" spans="1:1" x14ac:dyDescent="0.2">
      <c r="A955" s="172"/>
    </row>
    <row r="956" spans="1:1" x14ac:dyDescent="0.2">
      <c r="A956" s="172"/>
    </row>
    <row r="957" spans="1:1" x14ac:dyDescent="0.2">
      <c r="A957" s="172"/>
    </row>
    <row r="958" spans="1:1" x14ac:dyDescent="0.2">
      <c r="A958" s="172"/>
    </row>
    <row r="959" spans="1:1" x14ac:dyDescent="0.2">
      <c r="A959" s="172"/>
    </row>
    <row r="960" spans="1:1" x14ac:dyDescent="0.2">
      <c r="A960" s="172"/>
    </row>
    <row r="961" spans="1:1" x14ac:dyDescent="0.2">
      <c r="A961" s="172"/>
    </row>
    <row r="962" spans="1:1" x14ac:dyDescent="0.2">
      <c r="A962" s="172"/>
    </row>
    <row r="963" spans="1:1" x14ac:dyDescent="0.2">
      <c r="A963" s="172"/>
    </row>
    <row r="964" spans="1:1" x14ac:dyDescent="0.2">
      <c r="A964" s="172"/>
    </row>
    <row r="965" spans="1:1" x14ac:dyDescent="0.2">
      <c r="A965" s="172"/>
    </row>
    <row r="966" spans="1:1" x14ac:dyDescent="0.2">
      <c r="A966" s="172"/>
    </row>
    <row r="967" spans="1:1" x14ac:dyDescent="0.2">
      <c r="A967" s="172"/>
    </row>
    <row r="968" spans="1:1" x14ac:dyDescent="0.2">
      <c r="A968" s="172"/>
    </row>
    <row r="969" spans="1:1" x14ac:dyDescent="0.2">
      <c r="A969" s="172"/>
    </row>
    <row r="970" spans="1:1" x14ac:dyDescent="0.2">
      <c r="A970" s="172"/>
    </row>
    <row r="971" spans="1:1" x14ac:dyDescent="0.2">
      <c r="A971" s="172"/>
    </row>
    <row r="972" spans="1:1" x14ac:dyDescent="0.2">
      <c r="A972" s="172"/>
    </row>
    <row r="973" spans="1:1" x14ac:dyDescent="0.2">
      <c r="A973" s="172"/>
    </row>
    <row r="974" spans="1:1" x14ac:dyDescent="0.2">
      <c r="A974" s="172"/>
    </row>
    <row r="975" spans="1:1" x14ac:dyDescent="0.2">
      <c r="A975" s="172"/>
    </row>
    <row r="976" spans="1:1" x14ac:dyDescent="0.2">
      <c r="A976" s="172"/>
    </row>
    <row r="977" spans="1:1" x14ac:dyDescent="0.2">
      <c r="A977" s="172"/>
    </row>
    <row r="978" spans="1:1" x14ac:dyDescent="0.2">
      <c r="A978" s="172"/>
    </row>
    <row r="979" spans="1:1" x14ac:dyDescent="0.2">
      <c r="A979" s="172"/>
    </row>
    <row r="980" spans="1:1" x14ac:dyDescent="0.2">
      <c r="A980" s="172"/>
    </row>
    <row r="981" spans="1:1" x14ac:dyDescent="0.2">
      <c r="A981" s="172"/>
    </row>
    <row r="982" spans="1:1" x14ac:dyDescent="0.2">
      <c r="A982" s="172"/>
    </row>
    <row r="983" spans="1:1" x14ac:dyDescent="0.2">
      <c r="A983" s="172"/>
    </row>
    <row r="984" spans="1:1" x14ac:dyDescent="0.2">
      <c r="A984" s="172"/>
    </row>
    <row r="985" spans="1:1" x14ac:dyDescent="0.2">
      <c r="A985" s="172"/>
    </row>
    <row r="986" spans="1:1" x14ac:dyDescent="0.2">
      <c r="A986" s="172"/>
    </row>
    <row r="987" spans="1:1" x14ac:dyDescent="0.2">
      <c r="A987" s="172"/>
    </row>
    <row r="988" spans="1:1" x14ac:dyDescent="0.2">
      <c r="A988" s="172"/>
    </row>
    <row r="989" spans="1:1" x14ac:dyDescent="0.2">
      <c r="A989" s="172"/>
    </row>
    <row r="990" spans="1:1" x14ac:dyDescent="0.2">
      <c r="A990" s="172"/>
    </row>
    <row r="991" spans="1:1" x14ac:dyDescent="0.2">
      <c r="A991" s="172"/>
    </row>
    <row r="992" spans="1:1" x14ac:dyDescent="0.2">
      <c r="A992" s="172"/>
    </row>
    <row r="993" spans="1:1" x14ac:dyDescent="0.2">
      <c r="A993" s="172"/>
    </row>
    <row r="994" spans="1:1" x14ac:dyDescent="0.2">
      <c r="A994" s="172"/>
    </row>
    <row r="995" spans="1:1" x14ac:dyDescent="0.2">
      <c r="A995" s="172"/>
    </row>
    <row r="996" spans="1:1" x14ac:dyDescent="0.2">
      <c r="A996" s="172"/>
    </row>
    <row r="997" spans="1:1" x14ac:dyDescent="0.2">
      <c r="A997" s="172"/>
    </row>
    <row r="998" spans="1:1" x14ac:dyDescent="0.2">
      <c r="A998" s="172"/>
    </row>
    <row r="999" spans="1:1" x14ac:dyDescent="0.2">
      <c r="A999" s="172"/>
    </row>
    <row r="1000" spans="1:1" x14ac:dyDescent="0.2">
      <c r="A1000" s="172"/>
    </row>
    <row r="1001" spans="1:1" x14ac:dyDescent="0.2">
      <c r="A1001" s="172"/>
    </row>
    <row r="1002" spans="1:1" x14ac:dyDescent="0.2">
      <c r="A1002" s="172"/>
    </row>
    <row r="1003" spans="1:1" x14ac:dyDescent="0.2">
      <c r="A1003" s="172"/>
    </row>
    <row r="1004" spans="1:1" x14ac:dyDescent="0.2">
      <c r="A1004" s="172"/>
    </row>
    <row r="1005" spans="1:1" x14ac:dyDescent="0.2">
      <c r="A1005" s="172"/>
    </row>
    <row r="1006" spans="1:1" x14ac:dyDescent="0.2">
      <c r="A1006" s="172"/>
    </row>
    <row r="1007" spans="1:1" x14ac:dyDescent="0.2">
      <c r="A1007" s="172"/>
    </row>
    <row r="1008" spans="1:1" x14ac:dyDescent="0.2">
      <c r="A1008" s="172"/>
    </row>
    <row r="1009" spans="1:1" x14ac:dyDescent="0.2">
      <c r="A1009" s="172"/>
    </row>
    <row r="1010" spans="1:1" x14ac:dyDescent="0.2">
      <c r="A1010" s="172"/>
    </row>
    <row r="1011" spans="1:1" x14ac:dyDescent="0.2">
      <c r="A1011" s="172"/>
    </row>
    <row r="1012" spans="1:1" x14ac:dyDescent="0.2">
      <c r="A1012" s="172"/>
    </row>
    <row r="1013" spans="1:1" x14ac:dyDescent="0.2">
      <c r="A1013" s="172"/>
    </row>
    <row r="1014" spans="1:1" x14ac:dyDescent="0.2">
      <c r="A1014" s="172"/>
    </row>
    <row r="1015" spans="1:1" x14ac:dyDescent="0.2">
      <c r="A1015" s="172"/>
    </row>
    <row r="1016" spans="1:1" x14ac:dyDescent="0.2">
      <c r="A1016" s="172"/>
    </row>
    <row r="1017" spans="1:1" x14ac:dyDescent="0.2">
      <c r="A1017" s="172"/>
    </row>
    <row r="1018" spans="1:1" x14ac:dyDescent="0.2">
      <c r="A1018" s="172"/>
    </row>
    <row r="1019" spans="1:1" x14ac:dyDescent="0.2">
      <c r="A1019" s="172"/>
    </row>
    <row r="1020" spans="1:1" x14ac:dyDescent="0.2">
      <c r="A1020" s="172"/>
    </row>
    <row r="1021" spans="1:1" x14ac:dyDescent="0.2">
      <c r="A1021" s="172"/>
    </row>
    <row r="1022" spans="1:1" x14ac:dyDescent="0.2">
      <c r="A1022" s="172"/>
    </row>
    <row r="1023" spans="1:1" x14ac:dyDescent="0.2">
      <c r="A1023" s="172"/>
    </row>
    <row r="1024" spans="1:1" x14ac:dyDescent="0.2">
      <c r="A1024" s="172"/>
    </row>
    <row r="1025" spans="1:1" x14ac:dyDescent="0.2">
      <c r="A1025" s="172"/>
    </row>
  </sheetData>
  <mergeCells count="24">
    <mergeCell ref="H8:J8"/>
    <mergeCell ref="E9:E10"/>
    <mergeCell ref="A1:B1"/>
    <mergeCell ref="J1:K1"/>
    <mergeCell ref="A2:K2"/>
    <mergeCell ref="A3:K3"/>
    <mergeCell ref="A4:K4"/>
    <mergeCell ref="G5:K5"/>
    <mergeCell ref="S32:AA32"/>
    <mergeCell ref="F9:G9"/>
    <mergeCell ref="H9:H10"/>
    <mergeCell ref="I9:J9"/>
    <mergeCell ref="A28:B28"/>
    <mergeCell ref="F28:K28"/>
    <mergeCell ref="A32:B32"/>
    <mergeCell ref="F32:K32"/>
    <mergeCell ref="A6:A10"/>
    <mergeCell ref="B6:B10"/>
    <mergeCell ref="C6:C10"/>
    <mergeCell ref="D6:J6"/>
    <mergeCell ref="K6:K10"/>
    <mergeCell ref="D7:D10"/>
    <mergeCell ref="E7:J7"/>
    <mergeCell ref="E8:G8"/>
  </mergeCells>
  <pageMargins left="0.3" right="0.2" top="0.5" bottom="0.5" header="0.3" footer="0.3"/>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45.1</vt:lpstr>
      <vt:lpstr>45.2</vt:lpstr>
      <vt:lpstr>45.3</vt:lpstr>
      <vt:lpstr>45.5</vt:lpstr>
      <vt:lpstr>45.4</vt:lpstr>
      <vt:lpstr>45.6</vt:lpstr>
      <vt:lpstr>45.7</vt:lpstr>
      <vt:lpstr>'45.1'!Print_Area</vt:lpstr>
      <vt:lpstr>'45.2'!Print_Area</vt:lpstr>
      <vt:lpstr>'45.3'!Print_Area</vt:lpstr>
      <vt:lpstr>'45.4'!Print_Area</vt:lpstr>
      <vt:lpstr>'45.5'!Print_Area</vt:lpstr>
      <vt:lpstr>'45.7'!Print_Area</vt:lpstr>
      <vt:lpstr>'45.1'!Print_Titles</vt:lpstr>
      <vt:lpstr>'45.2'!Print_Titles</vt:lpstr>
      <vt:lpstr>'45.4'!Print_Titles</vt:lpstr>
      <vt:lpstr>'45.6'!Print_Titles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 Admin</dc:creator>
  <cp:lastModifiedBy>TK Admin</cp:lastModifiedBy>
  <dcterms:created xsi:type="dcterms:W3CDTF">2024-01-17T04:08:05Z</dcterms:created>
  <dcterms:modified xsi:type="dcterms:W3CDTF">2024-04-11T22:35:24Z</dcterms:modified>
</cp:coreProperties>
</file>